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C:\Users\bduran\Desktop\formatos\Formatos_ok\"/>
    </mc:Choice>
  </mc:AlternateContent>
  <xr:revisionPtr revIDLastSave="0" documentId="13_ncr:1_{68CF8505-631B-457B-A014-50A76FAB1F12}" xr6:coauthVersionLast="47" xr6:coauthVersionMax="47" xr10:uidLastSave="{00000000-0000-0000-0000-000000000000}"/>
  <workbookProtection workbookPassword="E257" lockStructure="1"/>
  <bookViews>
    <workbookView showSheetTabs="0" xWindow="-120" yWindow="-120" windowWidth="20730" windowHeight="11160" xr2:uid="{00000000-000D-0000-FFFF-FFFF00000000}"/>
  </bookViews>
  <sheets>
    <sheet name="CRE 6 Carátula" sheetId="7" r:id="rId1"/>
    <sheet name="CRE 6 Requisitos" sheetId="8" r:id="rId2"/>
    <sheet name="CRE 6 Anexo" sheetId="5" r:id="rId3"/>
    <sheet name="CRE  6 Carta seguros PMoral" sheetId="12" r:id="rId4"/>
    <sheet name="CRE 6B Anexo" sheetId="16" r:id="rId5"/>
    <sheet name="Anexo III Est Accionaria" sheetId="18" r:id="rId6"/>
    <sheet name="Anexo IV Carta compromiso" sheetId="20" r:id="rId7"/>
    <sheet name="Formato" sheetId="19" state="hidden" r:id="rId8"/>
    <sheet name="Aux" sheetId="11" state="hidden" r:id="rId9"/>
  </sheets>
  <definedNames>
    <definedName name="_xlnm.Print_Area" localSheetId="5">'Anexo III Est Accionaria'!$A$1:$K$21</definedName>
    <definedName name="_xlnm.Print_Area" localSheetId="6">'Anexo IV Carta compromiso'!$A$1:$E$50</definedName>
    <definedName name="_xlnm.Print_Area" localSheetId="3">'CRE  6 Carta seguros PMoral'!$A$1:$E$50</definedName>
    <definedName name="_xlnm.Print_Area" localSheetId="2">'CRE 6 Anexo'!$A$1:$L$60</definedName>
    <definedName name="_xlnm.Print_Area" localSheetId="0">'CRE 6 Carátula'!$A$1:$A$44</definedName>
    <definedName name="_xlnm.Print_Area" localSheetId="1">'CRE 6 Requisitos'!$A$1:$I$283</definedName>
    <definedName name="_xlnm.Print_Area" localSheetId="4">'CRE 6B Anexo'!$A$1:$L$33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8" l="1"/>
  <c r="A16" i="20" l="1"/>
  <c r="A15" i="20"/>
  <c r="C47" i="8" l="1"/>
  <c r="B138" i="8" l="1"/>
  <c r="A138" i="8"/>
  <c r="A123" i="8"/>
  <c r="C139" i="8"/>
  <c r="C140" i="8"/>
  <c r="B139" i="8"/>
  <c r="B120" i="8"/>
  <c r="B119" i="8"/>
  <c r="I139" i="8"/>
  <c r="H139" i="8"/>
  <c r="G139" i="8"/>
  <c r="F139" i="8"/>
  <c r="E139" i="8"/>
  <c r="D139" i="8"/>
  <c r="B123" i="8"/>
  <c r="D120" i="8"/>
  <c r="A120" i="8"/>
  <c r="D119" i="8"/>
  <c r="A119" i="8"/>
  <c r="B159" i="8"/>
  <c r="B149" i="8"/>
  <c r="E140" i="8"/>
  <c r="D140" i="8"/>
  <c r="C40" i="8" l="1"/>
  <c r="C36" i="8"/>
  <c r="C29" i="8"/>
  <c r="C17" i="8"/>
  <c r="C45" i="8"/>
  <c r="A10" i="20" l="1"/>
  <c r="A11" i="20"/>
  <c r="A25" i="19" l="1"/>
  <c r="E9" i="18" l="1"/>
  <c r="B6" i="19" l="1"/>
  <c r="B9" i="19" l="1"/>
  <c r="B8" i="19"/>
  <c r="A4" i="19"/>
  <c r="B152" i="8" l="1"/>
  <c r="C164" i="8"/>
  <c r="B164" i="8"/>
  <c r="B163" i="8"/>
  <c r="A163" i="8"/>
  <c r="C161" i="8"/>
  <c r="B161" i="8"/>
  <c r="C160" i="8"/>
  <c r="B160" i="8"/>
  <c r="A159" i="8"/>
  <c r="D152" i="8"/>
  <c r="B151" i="8"/>
  <c r="C151" i="8"/>
  <c r="C150" i="8"/>
  <c r="B150" i="8"/>
  <c r="A149" i="8"/>
  <c r="K20" i="16"/>
  <c r="C20" i="16"/>
  <c r="K19" i="16"/>
  <c r="C19" i="16"/>
  <c r="K18" i="16"/>
  <c r="C18" i="16"/>
  <c r="K17" i="16"/>
  <c r="C17" i="16"/>
  <c r="K16" i="16"/>
  <c r="C16" i="16"/>
  <c r="K15" i="16"/>
  <c r="C15" i="16"/>
  <c r="K14" i="16"/>
  <c r="C14" i="16"/>
  <c r="K13" i="16"/>
  <c r="C13" i="16"/>
  <c r="K12" i="16"/>
  <c r="C12" i="16"/>
  <c r="K11" i="16"/>
  <c r="C11" i="16"/>
  <c r="B19" i="8" l="1"/>
  <c r="C20" i="8" s="1"/>
  <c r="B28" i="8" l="1"/>
  <c r="C12" i="5" l="1"/>
  <c r="G8" i="5"/>
  <c r="G7" i="5"/>
  <c r="C118" i="8"/>
  <c r="A105" i="8"/>
  <c r="A94" i="8"/>
  <c r="B118" i="8"/>
  <c r="B95" i="8"/>
  <c r="B93" i="8"/>
  <c r="A118" i="8"/>
  <c r="A95" i="8"/>
  <c r="A192" i="8"/>
  <c r="B105" i="8"/>
  <c r="B94" i="8"/>
  <c r="H12" i="5"/>
  <c r="C166" i="8"/>
  <c r="C276" i="8"/>
  <c r="C200" i="8"/>
  <c r="D190" i="8"/>
  <c r="A282" i="8"/>
  <c r="B276" i="8"/>
  <c r="B271" i="8"/>
  <c r="B267" i="8"/>
  <c r="B263" i="8"/>
  <c r="H260" i="8"/>
  <c r="D260" i="8"/>
  <c r="B256" i="8"/>
  <c r="F254" i="8"/>
  <c r="B254" i="8"/>
  <c r="B249" i="8"/>
  <c r="C245" i="8"/>
  <c r="B240" i="8"/>
  <c r="F238" i="8"/>
  <c r="B238" i="8"/>
  <c r="C228" i="8"/>
  <c r="C226" i="8"/>
  <c r="D218" i="8"/>
  <c r="D216" i="8"/>
  <c r="D179" i="8"/>
  <c r="A177" i="8"/>
  <c r="E174" i="8"/>
  <c r="A174" i="8"/>
  <c r="D169" i="8"/>
  <c r="A168" i="8"/>
  <c r="A279" i="8"/>
  <c r="A276" i="8"/>
  <c r="B270" i="8"/>
  <c r="B266" i="8"/>
  <c r="B262" i="8"/>
  <c r="G260" i="8"/>
  <c r="C260" i="8"/>
  <c r="B255" i="8"/>
  <c r="E254" i="8"/>
  <c r="A253" i="8"/>
  <c r="B248" i="8"/>
  <c r="B245" i="8"/>
  <c r="B239" i="8"/>
  <c r="E238" i="8"/>
  <c r="A236" i="8"/>
  <c r="B228" i="8"/>
  <c r="B226" i="8"/>
  <c r="C218" i="8"/>
  <c r="C216" i="8"/>
  <c r="B179" i="8"/>
  <c r="H174" i="8"/>
  <c r="D174" i="8"/>
  <c r="D170" i="8"/>
  <c r="C169" i="8"/>
  <c r="A169" i="8"/>
  <c r="A278" i="8"/>
  <c r="A275" i="8"/>
  <c r="B269" i="8"/>
  <c r="B265" i="8"/>
  <c r="B261" i="8"/>
  <c r="F260" i="8"/>
  <c r="A259" i="8"/>
  <c r="H254" i="8"/>
  <c r="D254" i="8"/>
  <c r="A252" i="8"/>
  <c r="B247" i="8"/>
  <c r="A243" i="8"/>
  <c r="H238" i="8"/>
  <c r="D238" i="8"/>
  <c r="B234" i="8"/>
  <c r="A228" i="8"/>
  <c r="A226" i="8"/>
  <c r="B218" i="8"/>
  <c r="B216" i="8"/>
  <c r="A179" i="8"/>
  <c r="G174" i="8"/>
  <c r="C174" i="8"/>
  <c r="B170" i="8"/>
  <c r="B169" i="8"/>
  <c r="B272" i="8"/>
  <c r="B268" i="8"/>
  <c r="B264" i="8"/>
  <c r="I260" i="8"/>
  <c r="E260" i="8"/>
  <c r="B257" i="8"/>
  <c r="G254" i="8"/>
  <c r="C254" i="8"/>
  <c r="B250" i="8"/>
  <c r="B246" i="8"/>
  <c r="B241" i="8"/>
  <c r="G238" i="8"/>
  <c r="C238" i="8"/>
  <c r="D228" i="8"/>
  <c r="D226" i="8"/>
  <c r="B224" i="8"/>
  <c r="A218" i="8"/>
  <c r="A216" i="8"/>
  <c r="B177" i="8"/>
  <c r="F174" i="8"/>
  <c r="B174" i="8"/>
  <c r="A170" i="8"/>
  <c r="A214" i="8"/>
  <c r="B206" i="8"/>
  <c r="B205" i="8"/>
  <c r="A202" i="8"/>
  <c r="A199" i="8"/>
  <c r="A195" i="8"/>
  <c r="A189" i="8"/>
  <c r="B80" i="8"/>
  <c r="D80" i="8"/>
  <c r="D78" i="8"/>
  <c r="B77" i="8"/>
  <c r="F63" i="8"/>
  <c r="B63" i="8"/>
  <c r="A53" i="8"/>
  <c r="B203" i="8"/>
  <c r="A193" i="8"/>
  <c r="A144" i="8"/>
  <c r="C77" i="8"/>
  <c r="B52" i="8"/>
  <c r="B212" i="8"/>
  <c r="A206" i="8"/>
  <c r="A205" i="8"/>
  <c r="C197" i="8"/>
  <c r="C193" i="8"/>
  <c r="C190" i="8"/>
  <c r="D144" i="8"/>
  <c r="A80" i="8"/>
  <c r="D79" i="8"/>
  <c r="B78" i="8"/>
  <c r="A77" i="8"/>
  <c r="E63" i="8"/>
  <c r="A63" i="8"/>
  <c r="A52" i="8"/>
  <c r="C205" i="8"/>
  <c r="A200" i="8"/>
  <c r="A190" i="8"/>
  <c r="A81" i="8"/>
  <c r="G63" i="8"/>
  <c r="D206" i="8"/>
  <c r="D205" i="8"/>
  <c r="A204" i="8"/>
  <c r="B200" i="8"/>
  <c r="B197" i="8"/>
  <c r="B193" i="8"/>
  <c r="B190" i="8"/>
  <c r="B166" i="8"/>
  <c r="B144" i="8"/>
  <c r="B81" i="8"/>
  <c r="B79" i="8"/>
  <c r="A78" i="8"/>
  <c r="H63" i="8"/>
  <c r="D63" i="8"/>
  <c r="B53" i="8"/>
  <c r="A51" i="8"/>
  <c r="C206" i="8"/>
  <c r="A197" i="8"/>
  <c r="A166" i="8"/>
  <c r="A79" i="8"/>
  <c r="C63" i="8"/>
  <c r="B8" i="5"/>
  <c r="B7" i="5"/>
  <c r="B6" i="5"/>
  <c r="C25" i="8"/>
  <c r="A51" i="5" l="1"/>
  <c r="A7" i="5"/>
  <c r="D12" i="5"/>
  <c r="A8" i="5"/>
  <c r="A12" i="5"/>
  <c r="E12" i="5"/>
  <c r="I12" i="5"/>
  <c r="B10" i="5"/>
  <c r="G6" i="5"/>
  <c r="B12" i="5"/>
  <c r="F12" i="5"/>
  <c r="J12" i="5"/>
  <c r="A6" i="5"/>
  <c r="G12" i="5"/>
  <c r="C28" i="8" l="1"/>
  <c r="C8" i="8"/>
  <c r="C76" i="8" l="1"/>
  <c r="C234" i="8" l="1"/>
  <c r="J47" i="5" l="1"/>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C224" i="8" l="1"/>
  <c r="C212" i="8"/>
  <c r="C7" i="8" l="1"/>
  <c r="C247" i="8" l="1"/>
  <c r="C38" i="8" l="1"/>
  <c r="C34" i="8"/>
  <c r="C3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C166" authorId="0" shapeId="0" xr:uid="{00000000-0006-0000-0100-000001000000}">
      <text>
        <r>
          <rPr>
            <sz val="9"/>
            <color indexed="81"/>
            <rFont val="Tahoma"/>
            <family val="2"/>
          </rPr>
          <t>En el caso de Buquetanques deberá adjuntar copia electrónica de los certificados de operación o certificados específicos para gestión operacional expedidos por la Secretaría de Comunicaciones y Transportes que se encuentren vigentes y en su caso copia electrónica de las verficaciones o inspecciones  del contratante del servicio.</t>
        </r>
      </text>
    </comment>
    <comment ref="C203" authorId="0" shapeId="0" xr:uid="{00000000-0006-0000-0100-000002000000}">
      <text>
        <r>
          <rPr>
            <sz val="9"/>
            <color indexed="81"/>
            <rFont val="Tahoma"/>
            <family val="2"/>
          </rPr>
          <t xml:space="preserve">Formato para la fecha de expresión de las unidades monetarias del plan de negocios  DD-MM-AA
</t>
        </r>
      </text>
    </comment>
    <comment ref="C205" authorId="0" shapeId="0" xr:uid="{00000000-0006-0000-0100-000003000000}">
      <text>
        <r>
          <rPr>
            <sz val="9"/>
            <color indexed="81"/>
            <rFont val="Tahoma"/>
            <family val="2"/>
          </rPr>
          <t>Esta información debe agregarse a una misma fecha base y considerar de manera uniforme el efecto de la depreciación.</t>
        </r>
      </text>
    </comment>
    <comment ref="D205" authorId="0" shapeId="0" xr:uid="{00000000-0006-0000-0100-000004000000}">
      <text>
        <r>
          <rPr>
            <sz val="9"/>
            <color indexed="81"/>
            <rFont val="Tahoma"/>
            <family val="2"/>
          </rPr>
          <t>En el caso de sistemas operando, la información relativa a Vida útil estimada, corresponde al valor remanente a partir de la fecha de llenado del formato.</t>
        </r>
      </text>
    </comment>
    <comment ref="C216" authorId="0" shapeId="0" xr:uid="{00000000-0006-0000-0100-000005000000}">
      <text>
        <r>
          <rPr>
            <sz val="9"/>
            <color indexed="81"/>
            <rFont val="Tahoma"/>
            <family val="2"/>
          </rPr>
          <t>La información debe estar expresada en la misma fecha base.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B10" authorId="0" shapeId="0" xr:uid="{00000000-0006-0000-0300-000001000000}">
      <text>
        <r>
          <rPr>
            <b/>
            <sz val="9"/>
            <color indexed="81"/>
            <rFont val="Tahoma"/>
            <family val="2"/>
          </rPr>
          <t>Razón social de la empresa</t>
        </r>
      </text>
    </comment>
    <comment ref="C11" authorId="0" shapeId="0" xr:uid="{00000000-0006-0000-0300-000002000000}">
      <text>
        <r>
          <rPr>
            <b/>
            <sz val="9"/>
            <color indexed="81"/>
            <rFont val="Tahoma"/>
            <family val="2"/>
          </rPr>
          <t>Número de la escritura pública</t>
        </r>
      </text>
    </comment>
    <comment ref="E11" authorId="0" shapeId="0" xr:uid="{00000000-0006-0000-0300-000003000000}">
      <text>
        <r>
          <rPr>
            <b/>
            <sz val="9"/>
            <color indexed="81"/>
            <rFont val="Tahoma"/>
            <family val="2"/>
          </rPr>
          <t>Fecha de la escritura pública</t>
        </r>
      </text>
    </comment>
    <comment ref="B12" authorId="0" shapeId="0" xr:uid="{00000000-0006-0000-0300-000004000000}">
      <text>
        <r>
          <rPr>
            <b/>
            <sz val="9"/>
            <color indexed="81"/>
            <rFont val="Tahoma"/>
            <family val="2"/>
          </rPr>
          <t>Nombre del notario público</t>
        </r>
      </text>
    </comment>
    <comment ref="E12" authorId="0" shapeId="0" xr:uid="{00000000-0006-0000-0300-000005000000}">
      <text>
        <r>
          <rPr>
            <b/>
            <sz val="9"/>
            <color indexed="81"/>
            <rFont val="Tahoma"/>
            <family val="2"/>
          </rPr>
          <t>Ciudad donde se expide el instrumento notarial</t>
        </r>
      </text>
    </comment>
    <comment ref="B13" authorId="0" shapeId="0" xr:uid="{00000000-0006-0000-0300-000006000000}">
      <text>
        <r>
          <rPr>
            <b/>
            <sz val="9"/>
            <color indexed="81"/>
            <rFont val="Tahoma"/>
            <family val="2"/>
          </rPr>
          <t>Estado de la República Mexicana donde se expide el instrumento notarial.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D5" authorId="0" shapeId="0" xr:uid="{00000000-0006-0000-0600-000001000000}">
      <text>
        <r>
          <rPr>
            <sz val="9"/>
            <color indexed="81"/>
            <rFont val="Tahoma"/>
            <family val="2"/>
          </rPr>
          <t xml:space="preserve">Formato para fecha: Municipio (o Delgación), Estado (o Distrito Federal), día, mes, año. </t>
        </r>
        <r>
          <rPr>
            <i/>
            <sz val="9"/>
            <color indexed="81"/>
            <rFont val="Tahoma"/>
            <family val="2"/>
          </rPr>
          <t>Ejemplo: México, DF. 1 de enero de 2015.</t>
        </r>
      </text>
    </comment>
    <comment ref="B10" authorId="0" shapeId="0" xr:uid="{00000000-0006-0000-0600-000002000000}">
      <text>
        <r>
          <rPr>
            <sz val="9"/>
            <color indexed="81"/>
            <rFont val="Tahoma"/>
            <family val="2"/>
          </rPr>
          <t>Nombre del solicitante en el caso de persona física y nombre del representante legal en el caso de persona moral.</t>
        </r>
      </text>
    </comment>
    <comment ref="D11" authorId="0" shapeId="0" xr:uid="{00000000-0006-0000-0600-000003000000}">
      <text>
        <r>
          <rPr>
            <sz val="9"/>
            <color indexed="81"/>
            <rFont val="Tahoma"/>
            <family val="2"/>
          </rPr>
          <t xml:space="preserve">Si es persona moral agrega número de la escritur públical, si es persona física no es necesario escribir nada en este recuadro.
</t>
        </r>
      </text>
    </comment>
    <comment ref="B22" authorId="0" shapeId="0" xr:uid="{00000000-0006-0000-0600-000004000000}">
      <text>
        <r>
          <rPr>
            <sz val="9"/>
            <color indexed="81"/>
            <rFont val="Tahoma"/>
            <family val="2"/>
          </rPr>
          <t>Nombre del solicitante en el caso de persona física y nombre del representante legal en el caso de persona moral.</t>
        </r>
      </text>
    </comment>
  </commentList>
</comments>
</file>

<file path=xl/sharedStrings.xml><?xml version="1.0" encoding="utf-8"?>
<sst xmlns="http://schemas.openxmlformats.org/spreadsheetml/2006/main" count="225" uniqueCount="210">
  <si>
    <t>Fecha de la Solicitud</t>
  </si>
  <si>
    <t>Baja California</t>
  </si>
  <si>
    <t>Baja California Sur</t>
  </si>
  <si>
    <t>Campeche</t>
  </si>
  <si>
    <t>Colima</t>
  </si>
  <si>
    <t>Chiapas</t>
  </si>
  <si>
    <t>Chihuahua</t>
  </si>
  <si>
    <t>Distrito Federal</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</si>
  <si>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</si>
  <si>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</si>
  <si>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</si>
  <si>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</si>
  <si>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</si>
  <si>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</si>
  <si>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</si>
  <si>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</si>
  <si>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</si>
  <si>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</si>
  <si>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</si>
  <si>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</si>
  <si>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</si>
  <si>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</si>
  <si>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</si>
  <si>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</si>
  <si>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</si>
  <si>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</si>
  <si>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</si>
  <si>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</si>
  <si>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</si>
  <si>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Aguascalientes</t>
  </si>
  <si>
    <t>AUXILIARES</t>
  </si>
  <si>
    <t>Estados de la República Mexicana</t>
  </si>
  <si>
    <t>Días del mes</t>
  </si>
  <si>
    <t>Meses del año</t>
  </si>
  <si>
    <t>enero</t>
  </si>
  <si>
    <t>febrero</t>
  </si>
  <si>
    <t>marzo</t>
  </si>
  <si>
    <t>abril</t>
  </si>
  <si>
    <t>mayo</t>
  </si>
  <si>
    <t>junio</t>
  </si>
  <si>
    <t>julio</t>
  </si>
  <si>
    <t>agosto</t>
  </si>
  <si>
    <t>septiembre</t>
  </si>
  <si>
    <t>octubre</t>
  </si>
  <si>
    <t>noviembre</t>
  </si>
  <si>
    <t>diciembre</t>
  </si>
  <si>
    <t>Año</t>
  </si>
  <si>
    <t>si</t>
  </si>
  <si>
    <t>no</t>
  </si>
  <si>
    <t>Opciones</t>
  </si>
  <si>
    <t>COMISIÓN REGULADORA DE ENERGÍA</t>
  </si>
  <si>
    <t>Artículo 71, fracción II de la Ley de Hidrocarburos</t>
  </si>
  <si>
    <t>No es aplicable ninguna de las anteriores</t>
  </si>
  <si>
    <t>Artículo 71, fracción III de la Ley de Hidrocarburos</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</si>
  <si>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</si>
  <si>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</si>
  <si>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</si>
  <si>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</si>
  <si>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</si>
  <si>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</si>
  <si>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</si>
  <si>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</si>
  <si>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</si>
  <si>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</si>
  <si>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Petróleo</t>
  </si>
  <si>
    <t>Combustóleo</t>
  </si>
  <si>
    <t>Turbosina</t>
  </si>
  <si>
    <t>Veracruz</t>
  </si>
  <si>
    <t>Michoacán</t>
  </si>
  <si>
    <t>Coahuila</t>
  </si>
  <si>
    <t>Manifiesto bajo protesta de decir verdad, que los datos asentados en la presente solicitud son ciertos y verificables en cualquier momento por esta Comisión.</t>
  </si>
  <si>
    <t>física</t>
  </si>
  <si>
    <t>Estatus del sistema</t>
  </si>
  <si>
    <t>moral</t>
  </si>
  <si>
    <t>ANEXO 1</t>
  </si>
  <si>
    <t>Gasolina</t>
  </si>
  <si>
    <t>Otros petrolíferos (especificar)</t>
  </si>
  <si>
    <t>Otros petroquímicos (especificar)</t>
  </si>
  <si>
    <t>Bioenergéticos (indicar)</t>
  </si>
  <si>
    <t>b) Deberá incluir además en formato Adobe Acrobat (*.pdf) la totalidad de los archivos señalados en las celdas marcadas en verde.</t>
  </si>
  <si>
    <t>La admisión a trámite de la solicitud se determinará dentro de los diez días siguientes a la recepción de la misma vía OPE. Transcurrido dicho plazo sin que medie un requerimiento por el mismo medio,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
II. Una vez admitida la solicitud, la Comisión, según corresponda, llevarán a cabo el análisis y evaluación de la misma, teniendo un plazo de noventa días para resolver lo conducente. Las solicitudes recibidas se publicarán en la página electrónica de la Comisión, según corresponda, observando lo establecido en la Ley Federal de Transparencia y Acceso a la Información Pública Gubernamental;
III. Durante los primeros treinta días del plazo referido en la fracción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
IV. En cualquier momento del procedimiento de evaluación se podrá:
a) Requerir al solicitante la información complementaria que se considere necesaria para resolver sobre el otorgamiento del permiso /1;
b) Realizar investigaciones;
c) Recabar información de otras fuentes;
d) Efectuar consultas con los gobiernos de los estados y el Distrito Federal, los municipios y las demarcaciones territoriales en que se divida el Distrito Federal;
e) Celebrar audiencias y,
f) Realizar, en general, cualquier acción que se considere necesaria para mejor proveer en la resolución del otorgamiento del permiso;
V. La información presentada voluntariamente por el solicitante, distinta a la señalada en las fracciones III y IV de este artículo, podrá ser considerada por la Comisión, al resolver sobre la solicitud, siempre y cuando dicha información se presente hasta veinte días antes de que concluya el plazo de la evaluación, y
VI. Una vez efectuada la evaluación la Comisión podrán otorgar o negar el permiso.
En caso de negar el permiso, quedarán a salvo los derechos del interesado para presentar una nueva solicitud.</t>
  </si>
  <si>
    <t xml:space="preserve">Nota /1: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
</t>
  </si>
  <si>
    <t>VI. Procedimiento para la obtención de un Permiso de conformidad con el artículo 45 del Reglamento de las Actividades señaladas en el Título Tercero de la Ley de Hidrocarburos:</t>
  </si>
  <si>
    <t>VII. A dónde enviar comentarios acerca del llenado del formato</t>
  </si>
  <si>
    <t>Operando</t>
  </si>
  <si>
    <t>Por iniciar operaciones o construcción</t>
  </si>
  <si>
    <t>Formato de carta compromiso de seguros para persona moral</t>
  </si>
  <si>
    <t xml:space="preserve"> [Llenar campos en gris con la información correspondiente]:</t>
  </si>
  <si>
    <t>Comisión Reguladora de Energía</t>
  </si>
  <si>
    <t>Ing. Luis Alonso González de Alba</t>
  </si>
  <si>
    <t>Secretario Ejecutivo</t>
  </si>
  <si>
    <t>Presente</t>
  </si>
  <si>
    <t xml:space="preserve">EI suscrito representante legal de la empresa </t>
  </si>
  <si>
    <t>con personalidad y facultades legales debidamente acreditadas mediante la escritura pública No.</t>
  </si>
  <si>
    <t>de fecha</t>
  </si>
  <si>
    <t>otorgada ante la fe del Notario Público Lic.</t>
  </si>
  <si>
    <t>de la Ciudad</t>
  </si>
  <si>
    <t>del estado de la República Mexicana</t>
  </si>
  <si>
    <t xml:space="preserve">en esta solicitud de permiso de </t>
  </si>
  <si>
    <t>declaro lo siguiente:</t>
  </si>
  <si>
    <t xml:space="preserve">Mi representada se compromete a contratar y mantener vigentes todos y cada uno de los seguros que sean necesarios para cubrir la responsabilidad civil en la que pudiera incurrir, </t>
  </si>
  <si>
    <t xml:space="preserve">conforme a las características y riesgos de operación del sistema de </t>
  </si>
  <si>
    <t>Nombre y firma del representante legal de la empresa</t>
  </si>
  <si>
    <t>Almacenamiento</t>
  </si>
  <si>
    <t>FORMATO CRE NO.6 ALMACENAMIENTO</t>
  </si>
  <si>
    <t xml:space="preserve">Cada una de las hojas de cálculo del FORMATO CRE No. 6 contiene campos e instrucciones precisas en los cuales el solicitante deberá proporcionar la información que se solicita, existen dos tipos de campos de acuerdo a la información que debe proporcionar el solicitante: </t>
  </si>
  <si>
    <t>c) Los campos señalados en color gris corresponden a celdas en las cuales el solicitante deberá ingresar información que le es requerida, en algunos casos si la extensión de la información lo amerita el Solicitante podrá adjuntar documentos adicionales en formato Excel o PDF, para lo cual deberá indicar en el nombre del archivo la hoja del FORMATO CRE No. 6 y el número de campo para el cual se anexa la información.</t>
  </si>
  <si>
    <t>a) El FORMATO CRE No. 6 contiene campos e instrucciones precisas para que la CRE cuente con toda la información necesaria para el otorgamiento de permiso de almacenamiento. El procedimiento de llenado debe ser sencillo y proporciona al solicitante los requisitos precisos para llevar a cabo su solicitud evitando una búsqueda y envío por parte del Solicitante de información excesiva o innecesaria. Sin embargo, cualquier comentario incluyendo sugerencias para agilizar el llenado, pueden ser remitidas directamente a las oficinas de la Comisión Reguladora de Energía o bien por medio de la página electrónica de la Comisión indicada a continuación:</t>
  </si>
  <si>
    <t>FORMATO CRE NO. 6  ALMACENAMIENTO</t>
  </si>
  <si>
    <t>FORMATO CRE NO. 6 ALMACENAMIENTO</t>
  </si>
  <si>
    <t>Gas LP</t>
  </si>
  <si>
    <t xml:space="preserve">a) La persona  moral que pretenda llevar a cabo la actividad de almacenamiento de petróleo, petrolíferos , así como los sistemas de almacenamiento vinculado a ductos de petroquímicos y gas LP, en términos de lo dispuesto en los artículos 20, 21 del Reglamento y Vigésimo Séptimo Transitorio de la LH. </t>
  </si>
  <si>
    <t>c) El envío deberá efecutarse, como parte fundamental de la solicitud de permiso de almacenamiento de petróleo, petrolíferos, petroquímicos y bioenergéticos, a través del portal de la Oficialía de Partes Electrónica (OPE) para lo cual deberá contar con un USUARIO y CONTRASEÑA válidos.</t>
  </si>
  <si>
    <t>d) Deberá enviar los archivos electrónicos señalados en los puntos a) y b) una vez cuente con un USUARIO y CONTRASEÑA válido de la OPE y una vez haya efectuado el pago de derechos y aprovechamientos en el sistema e5 de la CRE. Sin el pago de derechos correspondiente la Comisión no estará en posibilidad de evaluar la solicitud.</t>
  </si>
  <si>
    <t>b) LH: La Ley de Hidrocarburos</t>
  </si>
  <si>
    <t>b) Los campos señalados en color verde corresponden a celdas que contienen instrucciones o bien que señalan documentos específicos que el solicitante deberá agregar como parte de su información, el solicitante deberá acompañar el FORMATO CRE No. 6 en formato  Excel debidamente llenado y acompañado de los documentos indicados en estos campos color verde en formato PDF o Excel según de indique, indicando en el nombre del archivo la hoja y el campo para el cual se anexa la información.</t>
  </si>
  <si>
    <t>Domicilio (ubicación de las instalaciones o sistema): calle, número exterior, número interior, colonia</t>
  </si>
  <si>
    <t>Estado de la República Mexicana</t>
  </si>
  <si>
    <t>Código postal</t>
  </si>
  <si>
    <t>Teléfono (a 10 dígitos incluyendo clave de larga distancia)</t>
  </si>
  <si>
    <t>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t>
  </si>
  <si>
    <t>Fuera de Aeropuerto</t>
  </si>
  <si>
    <t>Dentro de Aeropuerto</t>
  </si>
  <si>
    <t>Producto a ser almacenado:</t>
  </si>
  <si>
    <t>Pago de derechos/aprovechamientos</t>
  </si>
  <si>
    <t>* Anexar comprobante de pago de derechos/aprovechamientos (recibo de pago o comprobante de transferencia electrónica).</t>
  </si>
  <si>
    <t>objeto de la solicitud de permiso presentada a esta Comisión Reguladora de Energía, asimismo, manifiesta que las características sel seguro corresponderán a los requisitos que defina la Agencia.</t>
  </si>
  <si>
    <t>Acreditación de la propiedad del producto (Artículo 71 LH)</t>
  </si>
  <si>
    <t>Producto</t>
  </si>
  <si>
    <t>Especificar nombre del producto</t>
  </si>
  <si>
    <t>Documento que acredite la propiedad del producto a ser vendido</t>
  </si>
  <si>
    <t>Volumen recibido.</t>
  </si>
  <si>
    <t>Especificar unidad</t>
  </si>
  <si>
    <t>Volumen entregado.</t>
  </si>
  <si>
    <t>Volumen almacenado</t>
  </si>
  <si>
    <t>Calidad del producto, especificaciones mínimas y norma de referencia.</t>
  </si>
  <si>
    <t>ALMACENAMIENTO DE PETROLÍFEROS EN ESTACIÓN DE SERVICIO PARA AUTOCONSUMO</t>
  </si>
  <si>
    <t>Producto (s) almacenados (s) anualmente [*En caso de ser varios llenar una línea por cada producto y en su caso agregue las filas necesarias.]:</t>
  </si>
  <si>
    <t>c) La persona moral que pretenda llevar a cabo la actividad de almacenamiento de bioenergéticos, en términos de lo dispuesto en el artículo 41 de la Ley de Órganos Reguladores Coordinados en Materia Energética (LORCME).</t>
  </si>
  <si>
    <t>b) La persona física o moral que lleva a cabo la actividad de almacenamiento de petrolíferos en estación de servicio de aucotonsumo, en términos de lo dispuesto en el artículo Décimo Sexto Transitorio del Reglamento.</t>
  </si>
  <si>
    <r>
      <t xml:space="preserve">a) El FORMATO CRE No. 6 Deberá enviarse de manera electrónica vía OPE en archivo tipo </t>
    </r>
    <r>
      <rPr>
        <i/>
        <sz val="11"/>
        <color theme="1"/>
        <rFont val="Arial Narrow"/>
        <family val="2"/>
      </rPr>
      <t>Excel Office (*.xls)</t>
    </r>
    <r>
      <rPr>
        <sz val="11"/>
        <color theme="1"/>
        <rFont val="Arial Narrow"/>
        <family val="2"/>
      </rPr>
      <t>, el llenado debe cubrir la hoja de cálculo CRE  6 Requisitos, CRE 6 Carta Seguros y solamente en el caso de los sistemas operando deberá llenar la hoja CRE 6 Anexo. En el caso de la solicitud de un permiso de almacenamiento de petrolíferos en estación de servicio de autoconsumo el llenado debe cubrir la hoja de cálculo CRE 6 Anexo 2, CRE 6 Carta seg PFísica Anexo 2 o CRE 6 Carta seg PMoral Anexo 2(persona física o moral según corresponda) así como la hoja CRE 6 Anexo 2B.</t>
    </r>
  </si>
  <si>
    <t>f) Solicitante: La persona moral que lleva a cabo o desea llevar a cabo la actividad de almacenamiento de acuerdo a lo establecido en la LH y la LORCME y requiere para tal fin del permiso expedido por la CRE. La persona física o moral que lleva a cabo la actividad de almacenamiento en estación de servicio de autoconsumo de acuerdo a lo establecido en el Reglamento y requiere para tal fin del permiso expedido por la CRE.</t>
  </si>
  <si>
    <t xml:space="preserve">El FORMATO CRE No. 6  ALMACENAMIENTO [FORMATO CRE No. 6], es un requerimiento legal para la solicitud de permiso de almacenamiento de petróleo, petrolíferos, petroquímicos y bioenergéticos. Este reporte está diseñado para recabar información financiera, operativa y datos generales de las personas  morales (personas físicas o morales, en el caso de solicitud de permiso de almacenamiento de petrolíferos en estación de servicio de autoconsumo) que soliciten un permiso para prestar el servicio de almacenamiento,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</si>
  <si>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9. Estructura Accionaria</t>
  </si>
  <si>
    <t>Tenedora (s)</t>
  </si>
  <si>
    <t>Filial (es)</t>
  </si>
  <si>
    <t>Subsidiaria (s)</t>
  </si>
  <si>
    <t>C O N D I C I O N E S</t>
  </si>
  <si>
    <t>La actividad autorizada se sujetará a lo previsto en la LORCME, la LH, el Reglamento, la Ley de la Agencia Nacional de Seguridad Industrial y de Protección al Medio Ambiente del Sector Hidrocarburos y su Reglamento, a las disposiciones que emanen de dichos ordenamientos, así como a las demás normas que por su propia naturaleza le sean aplicables</t>
  </si>
  <si>
    <t>El Permisionario es una sociedad mercantil constituida de conformidad con la legislación mexicana, y cuenta con una estructura accionaria y de capital como se muestra en el Anexo, que forma parte integrante del Permiso como si a la letra se insertase</t>
  </si>
  <si>
    <t>Con objeto de promover el desarrollo eficiente de mercados competitivos de petrolíferos, esta Comisión podrá solicitar al Permisionario, con la opinión de la Comisión Federal de Competencia Económica, que realice, en su caso, algún tipo de separación legal, funcional, contable u operativa entre las actividades permisionadas, y demás acciones a que hace referencia el artículo 83 de la LH</t>
  </si>
  <si>
    <t>El Permisionario, además de las obligaciones señaladas en el artículo 84 de la LH, deberá:</t>
  </si>
  <si>
    <t>Contratar y mantener vigentes los seguros por daños, incluyendo aquellos para cubrir daños a terceros, de conformidad con los requisitos que para tal efecto establezca la Agencia Nacional de Seguridad Industrial y de Protección al Medio Ambiente del Sector Hidrocarburos (Agencia), para el periodo de construcción, como para el periodo de operación y mantenimiento</t>
  </si>
  <si>
    <t>Entregar la información que refiere el “Formato de Obligaciones” publicado en la página electrónica www.cre.gob.mx de esta Comisión, en los plazos ahí señalados, de conformidad con el artículo 58 del Reglamento</t>
  </si>
  <si>
    <t>Cumplir con la regulación y con las disposiciones administrativas de carácter general que esta Comisión emita con el propósito de regular la actividad de transporte, de conformidad con la LH, el Reglamento y demás disposiciones aplicables</t>
  </si>
  <si>
    <t>El Permisionario, de conformidad con el artículo 84 de la LH y de los artículos 58 y 88 del Reglamento deberá dar cumplimiento a los procedimientos de registro de pedidos en la plataforma de Registro de Transacciones Comerciales, que en su momento ponga a disposición esta Comisión, con el objeto de registrar volúmenes manejados, calidad, precios aplicados, e ingresos, para efectos de contar con un registro estadístico de las transacciones comerciales y supervisar las entradas y salidas de los petrolíferos en los sistemas permisionados, así como la evolución de los mercados</t>
  </si>
  <si>
    <t>Las cesiones del Permiso deberán tramitarse a través de una solicitud de modificación de Permiso, de conformidad con el artículo 53 de la LH y 49 del Reglamento</t>
  </si>
  <si>
    <t>El presente permiso se otorga sin perjuicio del cumplimiento de las obligaciones o la obtención de las autorizaciones o permisos establecidos por otras autoridades federales o locales; sin embargo, para poder realizar la actividad permisionada será necesario cumplir con dichas obligaciones u obtener las referidas autorizaciones o permisos</t>
  </si>
  <si>
    <t>Francisco J. Salazar Diez de Sollano</t>
  </si>
  <si>
    <t>Presidente</t>
  </si>
  <si>
    <t>Marcelino Madrigal Martínez</t>
  </si>
  <si>
    <t>Noé Navarrete González</t>
  </si>
  <si>
    <t>Comisionado</t>
  </si>
  <si>
    <t>Cecilia Montserrat Ramiro Ximénez</t>
  </si>
  <si>
    <t>Jesús Serrano Landeros</t>
  </si>
  <si>
    <t>Comisionada</t>
  </si>
  <si>
    <t xml:space="preserve">Comisionado </t>
  </si>
  <si>
    <t>Guillermo Zúñiga Martínez</t>
  </si>
  <si>
    <t>Fecha inicio operaciones</t>
  </si>
  <si>
    <t>ANEXO</t>
  </si>
  <si>
    <t>ESTRUCTURA ACCIONARIA</t>
  </si>
  <si>
    <t>PERMISO DE ALMACENAMIENTO DE PETROLÍFEROS EN ESTACIONES DE SERVICIO DE AUTOCONSUMO</t>
  </si>
  <si>
    <t>Núm. PL/XXX/ALM/ESA/2015</t>
  </si>
  <si>
    <t>Realizar la medición sobre el volumen y especificaciones de los productos recibidos, almacenados y entregados, de conformidad con la normatividad vigente</t>
  </si>
  <si>
    <t>Realizar la actividad de almacenamiento de petrolíferos en estación de servicio de autoconsumo de procedencia lícita, para lo cual deberá marcar o trazar el producto, en su caso, de conformidad con las disposiciones que para ello emita la Comisión</t>
  </si>
  <si>
    <t>La operación del sistema de almacenamiento y estación de servicio será responsabilidad del Permisionario, quien en todo tiempo será responsable del cumplimiento de las obligaciones inherentes a la prestación del servicio de almacenamiento  de petrolíferos en estación de servicio de autoconsumo , así como de las condiciones técnicas y de seguridad que establezca la autoridad competente, por lo que queda obligado, en su caso, a designar en todo momento a un operador que cumpla con las características y requisitos técnicos necesarios para operar la estación de servicio objeto del presente permiso</t>
  </si>
  <si>
    <r>
      <t xml:space="preserve">             </t>
    </r>
    <r>
      <rPr>
        <b/>
        <sz val="10"/>
        <color theme="1"/>
        <rFont val="Arial"/>
        <family val="2"/>
      </rPr>
      <t>I.</t>
    </r>
    <r>
      <rPr>
        <b/>
        <sz val="7"/>
        <color theme="1"/>
        <rFont val="Times New Roman"/>
        <family val="1"/>
      </rPr>
      <t xml:space="preserve">        </t>
    </r>
    <r>
      <rPr>
        <b/>
        <sz val="10"/>
        <color theme="1"/>
        <rFont val="Arial"/>
        <family val="2"/>
      </rPr>
      <t> </t>
    </r>
  </si>
  <si>
    <r>
      <t xml:space="preserve">           </t>
    </r>
    <r>
      <rPr>
        <b/>
        <sz val="10"/>
        <color theme="1"/>
        <rFont val="Arial"/>
        <family val="2"/>
      </rPr>
      <t>II.</t>
    </r>
    <r>
      <rPr>
        <b/>
        <sz val="7"/>
        <color theme="1"/>
        <rFont val="Times New Roman"/>
        <family val="1"/>
      </rPr>
      <t xml:space="preserve">        </t>
    </r>
    <r>
      <rPr>
        <b/>
        <sz val="10"/>
        <color theme="1"/>
        <rFont val="Arial"/>
        <family val="2"/>
      </rPr>
      <t> </t>
    </r>
  </si>
  <si>
    <r>
      <t xml:space="preserve">          </t>
    </r>
    <r>
      <rPr>
        <b/>
        <sz val="10"/>
        <color theme="1"/>
        <rFont val="Arial"/>
        <family val="2"/>
      </rPr>
      <t>III.</t>
    </r>
    <r>
      <rPr>
        <b/>
        <sz val="7"/>
        <color theme="1"/>
        <rFont val="Times New Roman"/>
        <family val="1"/>
      </rPr>
      <t xml:space="preserve">        </t>
    </r>
    <r>
      <rPr>
        <b/>
        <sz val="10"/>
        <color theme="1"/>
        <rFont val="Arial"/>
        <family val="2"/>
      </rPr>
      <t> </t>
    </r>
  </si>
  <si>
    <r>
      <t xml:space="preserve">          </t>
    </r>
    <r>
      <rPr>
        <b/>
        <sz val="10"/>
        <color theme="1"/>
        <rFont val="Arial"/>
        <family val="2"/>
      </rPr>
      <t>IV.</t>
    </r>
    <r>
      <rPr>
        <b/>
        <sz val="7"/>
        <color theme="1"/>
        <rFont val="Times New Roman"/>
        <family val="1"/>
      </rPr>
      <t xml:space="preserve">        </t>
    </r>
    <r>
      <rPr>
        <b/>
        <sz val="10"/>
        <color theme="1"/>
        <rFont val="Arial"/>
        <family val="2"/>
      </rPr>
      <t> </t>
    </r>
  </si>
  <si>
    <r>
      <t xml:space="preserve">           </t>
    </r>
    <r>
      <rPr>
        <b/>
        <sz val="10"/>
        <color theme="1"/>
        <rFont val="Arial"/>
        <family val="2"/>
      </rPr>
      <t>V.</t>
    </r>
    <r>
      <rPr>
        <b/>
        <sz val="7"/>
        <color theme="1"/>
        <rFont val="Times New Roman"/>
        <family val="1"/>
      </rPr>
      <t xml:space="preserve">        </t>
    </r>
    <r>
      <rPr>
        <b/>
        <sz val="10"/>
        <color theme="1"/>
        <rFont val="Arial"/>
        <family val="2"/>
      </rPr>
      <t> </t>
    </r>
  </si>
  <si>
    <r>
      <t>i.</t>
    </r>
    <r>
      <rPr>
        <sz val="7"/>
        <color theme="1"/>
        <rFont val="Times New Roman"/>
        <family val="1"/>
      </rPr>
      <t xml:space="preserve">  </t>
    </r>
    <r>
      <rPr>
        <sz val="10"/>
        <color theme="1"/>
        <rFont val="Arial"/>
        <family val="2"/>
      </rPr>
      <t>Entregar la información que acredite la contratación y vigencia de los seguros, incluyendo daños a terceros, por la actividad regulada de almacenamiento de petrolíferos en estación de servicio de autoconsumo.</t>
    </r>
  </si>
  <si>
    <r>
      <t>ii.</t>
    </r>
    <r>
      <rPr>
        <sz val="7"/>
        <color theme="1"/>
        <rFont val="Times New Roman"/>
        <family val="1"/>
      </rPr>
      <t xml:space="preserve"> </t>
    </r>
    <r>
      <rPr>
        <sz val="10"/>
        <color theme="1"/>
        <rFont val="Arial"/>
        <family val="2"/>
      </rPr>
      <t xml:space="preserve">Entregar la   información que acredite la instalación de los sistemas de telemedición.   </t>
    </r>
  </si>
  <si>
    <r>
      <t>1.</t>
    </r>
    <r>
      <rPr>
        <b/>
        <sz val="7"/>
        <color theme="1"/>
        <rFont val="Times New Roman"/>
        <family val="1"/>
      </rPr>
      <t xml:space="preserve">    </t>
    </r>
    <r>
      <rPr>
        <b/>
        <sz val="10"/>
        <color theme="1"/>
        <rFont val="Arial"/>
        <family val="2"/>
      </rPr>
      <t>Objeto de Permiso y vigencia</t>
    </r>
  </si>
  <si>
    <r>
      <t>2.</t>
    </r>
    <r>
      <rPr>
        <b/>
        <sz val="7"/>
        <color theme="1"/>
        <rFont val="Times New Roman"/>
        <family val="1"/>
      </rPr>
      <t xml:space="preserve">    </t>
    </r>
    <r>
      <rPr>
        <b/>
        <sz val="10"/>
        <color theme="1"/>
        <rFont val="Arial"/>
        <family val="2"/>
      </rPr>
      <t>Disposiciones Jurídicas Aplicables</t>
    </r>
  </si>
  <si>
    <r>
      <t>3.</t>
    </r>
    <r>
      <rPr>
        <b/>
        <sz val="7"/>
        <color theme="1"/>
        <rFont val="Times New Roman"/>
        <family val="1"/>
      </rPr>
      <t xml:space="preserve">    </t>
    </r>
    <r>
      <rPr>
        <b/>
        <sz val="10"/>
        <color theme="1"/>
        <rFont val="Arial"/>
        <family val="2"/>
      </rPr>
      <t>Descripción de la Estación de Servicio e inversión</t>
    </r>
  </si>
  <si>
    <r>
      <t>4.</t>
    </r>
    <r>
      <rPr>
        <b/>
        <sz val="7"/>
        <color theme="1"/>
        <rFont val="Times New Roman"/>
        <family val="1"/>
      </rPr>
      <t xml:space="preserve">    </t>
    </r>
    <r>
      <rPr>
        <b/>
        <sz val="10"/>
        <color theme="1"/>
        <rFont val="Arial"/>
        <family val="2"/>
      </rPr>
      <t xml:space="preserve">Inicio de operaciones, y número de estación </t>
    </r>
  </si>
  <si>
    <r>
      <t>5.</t>
    </r>
    <r>
      <rPr>
        <b/>
        <sz val="7"/>
        <color theme="1"/>
        <rFont val="Times New Roman"/>
        <family val="1"/>
      </rPr>
      <t xml:space="preserve">    </t>
    </r>
    <r>
      <rPr>
        <b/>
        <sz val="10"/>
        <color theme="1"/>
        <rFont val="Arial"/>
        <family val="2"/>
      </rPr>
      <t>Estructura accionaria y de capital social [Para el caso de Persona Moral]</t>
    </r>
  </si>
  <si>
    <r>
      <t>6.</t>
    </r>
    <r>
      <rPr>
        <b/>
        <sz val="7"/>
        <color theme="1"/>
        <rFont val="Times New Roman"/>
        <family val="1"/>
      </rPr>
      <t xml:space="preserve">    </t>
    </r>
    <r>
      <rPr>
        <b/>
        <sz val="10"/>
        <color theme="1"/>
        <rFont val="Arial"/>
        <family val="2"/>
      </rPr>
      <t>Integración vertical y control corporativo [Para el caso de Persona Moral]</t>
    </r>
  </si>
  <si>
    <r>
      <t>7.</t>
    </r>
    <r>
      <rPr>
        <b/>
        <sz val="7"/>
        <color theme="1"/>
        <rFont val="Times New Roman"/>
        <family val="1"/>
      </rPr>
      <t xml:space="preserve">    </t>
    </r>
    <r>
      <rPr>
        <b/>
        <sz val="10"/>
        <color theme="1"/>
        <rFont val="Arial"/>
        <family val="2"/>
      </rPr>
      <t>Responsabilidad en cuanto al operador de la estación de servicio</t>
    </r>
  </si>
  <si>
    <r>
      <t>8.</t>
    </r>
    <r>
      <rPr>
        <b/>
        <sz val="7"/>
        <color theme="1"/>
        <rFont val="Times New Roman"/>
        <family val="1"/>
      </rPr>
      <t xml:space="preserve">    </t>
    </r>
    <r>
      <rPr>
        <b/>
        <sz val="10"/>
        <color theme="1"/>
        <rFont val="Arial"/>
        <family val="2"/>
      </rPr>
      <t>Obligaciones generales</t>
    </r>
  </si>
  <si>
    <r>
      <t>9.</t>
    </r>
    <r>
      <rPr>
        <b/>
        <sz val="7"/>
        <color theme="1"/>
        <rFont val="Times New Roman"/>
        <family val="1"/>
      </rPr>
      <t xml:space="preserve">    </t>
    </r>
    <r>
      <rPr>
        <b/>
        <sz val="10"/>
        <color theme="1"/>
        <rFont val="Arial"/>
        <family val="2"/>
      </rPr>
      <t>Transacciones comerciales</t>
    </r>
  </si>
  <si>
    <r>
      <t>10.</t>
    </r>
    <r>
      <rPr>
        <b/>
        <sz val="7"/>
        <color theme="1"/>
        <rFont val="Times New Roman"/>
        <family val="1"/>
      </rPr>
      <t xml:space="preserve"> </t>
    </r>
    <r>
      <rPr>
        <b/>
        <sz val="10"/>
        <color theme="1"/>
        <rFont val="Arial"/>
        <family val="2"/>
      </rPr>
      <t xml:space="preserve">Entrega de información a un mes del otorgamiento </t>
    </r>
  </si>
  <si>
    <r>
      <t>11.</t>
    </r>
    <r>
      <rPr>
        <b/>
        <sz val="7"/>
        <color theme="1"/>
        <rFont val="Times New Roman"/>
        <family val="1"/>
      </rPr>
      <t xml:space="preserve"> </t>
    </r>
    <r>
      <rPr>
        <b/>
        <sz val="10"/>
        <color theme="1"/>
        <rFont val="Arial"/>
        <family val="2"/>
      </rPr>
      <t>Cesiones del Permiso</t>
    </r>
  </si>
  <si>
    <r>
      <t>12.</t>
    </r>
    <r>
      <rPr>
        <b/>
        <sz val="7"/>
        <color theme="1"/>
        <rFont val="Times New Roman"/>
        <family val="1"/>
      </rPr>
      <t xml:space="preserve"> </t>
    </r>
    <r>
      <rPr>
        <b/>
        <sz val="10"/>
        <color theme="1"/>
        <rFont val="Arial"/>
        <family val="2"/>
      </rPr>
      <t xml:space="preserve"> Otorgamiento</t>
    </r>
  </si>
  <si>
    <t>Fecha de inicio de operaciones, en caso de estar operando (formato DD-MM-AAAA)</t>
  </si>
  <si>
    <t>Razón social de la persona moral solicitante</t>
  </si>
  <si>
    <t>RES/001/2018</t>
  </si>
  <si>
    <r>
      <t>Para la solicitud de permiso de almacenamiento, el FORMATO CRE No. 6 está dividido en cuatro  hojas de cálculo, ésta primera hoja</t>
    </r>
    <r>
      <rPr>
        <i/>
        <sz val="11"/>
        <color theme="1"/>
        <rFont val="Arial Narrow"/>
        <family val="2"/>
      </rPr>
      <t xml:space="preserve"> CRE 6 Carátula</t>
    </r>
    <r>
      <rPr>
        <sz val="11"/>
        <color theme="1"/>
        <rFont val="Arial Narrow"/>
        <family val="2"/>
      </rPr>
      <t xml:space="preserve"> contiene la presentación e instrucciones generales para el llenado del formato, la segunda hoja </t>
    </r>
    <r>
      <rPr>
        <i/>
        <sz val="11"/>
        <color theme="1"/>
        <rFont val="Arial Narrow"/>
        <family val="2"/>
      </rPr>
      <t xml:space="preserve">CRE 6 Requisitos </t>
    </r>
    <r>
      <rPr>
        <sz val="11"/>
        <color theme="1"/>
        <rFont val="Arial Narrow"/>
        <family val="2"/>
      </rPr>
      <t xml:space="preserve">contiene campos de llenado obligatorio o instrucciones para que el solicitante adjunte archivos con infomación específica,  la hoja </t>
    </r>
    <r>
      <rPr>
        <i/>
        <sz val="11"/>
        <color theme="1"/>
        <rFont val="Arial Narrow"/>
        <family val="2"/>
      </rPr>
      <t xml:space="preserve">CRE 6 Anexo </t>
    </r>
    <r>
      <rPr>
        <sz val="11"/>
        <color theme="1"/>
        <rFont val="Arial Narrow"/>
        <family val="2"/>
      </rPr>
      <t xml:space="preserve"> contiene un formato que deberán llenar solamente los solicitantes de  permiso cuyos sistemas se encuentran ya en operaciones, finalmente la hoja </t>
    </r>
    <r>
      <rPr>
        <i/>
        <sz val="11"/>
        <color theme="1"/>
        <rFont val="Arial Narrow"/>
        <family val="2"/>
      </rPr>
      <t xml:space="preserve">CRE 6 Carta seguros </t>
    </r>
    <r>
      <rPr>
        <sz val="11"/>
        <color theme="1"/>
        <rFont val="Arial Narrow"/>
        <family val="2"/>
      </rPr>
      <t xml:space="preserve"> contiene un formato que deberá llenar para el compromiso de cumplir con la obligación de contratación de los seguros necesarios para llevar a cabo la actividad regulada. Finalmente la hoja Anexo IV Carta compromiso   respecto al cumplimiento con la normatividad aplicable y las mejores prácticas del sector hidrocarburos, a cumplir con la normatividad que en su momento la autoridad competente emita  y obtener las autorizaciones por parte de otras autoridades necesarias para el desarrollo y ejecución del proyecto.</t>
    </r>
  </si>
  <si>
    <t>Formato de carta compromiso de cumplimiento de normatividad y obtención de autorizaciones</t>
  </si>
  <si>
    <t>Fecha:</t>
  </si>
  <si>
    <r>
      <t xml:space="preserve">BAJO PROTESTA DE DECIR VERDAD, </t>
    </r>
    <r>
      <rPr>
        <sz val="14"/>
        <color theme="1"/>
        <rFont val="Arial Narrow"/>
        <family val="2"/>
      </rPr>
      <t>en pleno conocimiento de las penas que se imponen a quienes cometen el delito de falsedad de declaraciones  atentamente manifiesto:</t>
    </r>
  </si>
  <si>
    <t>Atentamente,</t>
  </si>
  <si>
    <t>Representante legal</t>
  </si>
  <si>
    <t>Manifiesto bajo protesta de decir verdad, que los datos y compromisos asentados en la presente solicitud serán cumplidos y verificables en cualquier momento por esta Comisión.</t>
  </si>
  <si>
    <t>Anexo IV Carta Compromiso</t>
  </si>
  <si>
    <t>Ubicación de las instalaciones (Artículo 4, fracción II de la LH)</t>
  </si>
  <si>
    <t>Número del permiso de comercialización otorgado por la Comisión o en su caso de importación  por la Sener.</t>
  </si>
  <si>
    <t xml:space="preserve">1. Que el diseño de las instalaciones y equipos que son y serán utilizados para el almacenamiento de petrolíferos y/o bioenergéticos son acordes con la normatividad aplicable y las mejores prácticas de la industria del sector hidrocarburos.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</si>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</sst>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 #,##0_-;\-* #,##0_-;_-* &quot;-&quot;??_-;_-@_-"/>
    <numFmt numFmtId="165" formatCode="#,##0.00_ ;[Red]\-#,##0.00\ "/>
    <numFmt numFmtId="166" formatCode="0.00;[Red]0.00"/>
  </numFmts>
  <fonts count="41"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0"/>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color theme="4"/>
      <name val="Arial Narrow"/>
      <family val="2"/>
    </font>
    <font>
      <sz val="11"/>
      <name val="Arial Narrow"/>
      <family val="2"/>
    </font>
    <font>
      <sz val="9"/>
      <color indexed="81"/>
      <name val="Tahoma"/>
      <family val="2"/>
    </font>
    <font>
      <sz val="8"/>
      <color rgb="FF000000"/>
      <name val="Segoe UI"/>
      <family val="2"/>
    </font>
    <font>
      <sz val="9"/>
      <color theme="1"/>
      <name val="Arial Narrow"/>
      <family val="2"/>
    </font>
    <font>
      <b/>
      <sz val="12"/>
      <color theme="1"/>
      <name val="Arial Narrow"/>
      <family val="2"/>
    </font>
    <font>
      <sz val="11"/>
      <color theme="0"/>
      <name val="Arial Narrow"/>
      <family val="2"/>
    </font>
    <font>
      <b/>
      <sz val="16"/>
      <color theme="1"/>
      <name val="Arial Narrow"/>
      <family val="2"/>
    </font>
    <font>
      <sz val="16"/>
      <color theme="1"/>
      <name val="Arial Narrow"/>
      <family val="2"/>
    </font>
    <font>
      <sz val="11"/>
      <color rgb="FFFF0000"/>
      <name val="Arial Narrow"/>
      <family val="2"/>
    </font>
    <font>
      <u/>
      <sz val="11"/>
      <color theme="10"/>
      <name val="Calibri"/>
      <family val="2"/>
      <scheme val="minor"/>
    </font>
    <font>
      <sz val="12"/>
      <color theme="1"/>
      <name val="Arial Narrow"/>
      <family val="2"/>
    </font>
    <font>
      <b/>
      <sz val="9"/>
      <color indexed="81"/>
      <name val="Tahoma"/>
      <family val="2"/>
    </font>
    <font>
      <b/>
      <sz val="11"/>
      <color rgb="FFFF0000"/>
      <name val="Arial Narrow"/>
      <family val="2"/>
    </font>
    <font>
      <b/>
      <sz val="11"/>
      <name val="Arial Narrow"/>
      <family val="2"/>
    </font>
    <font>
      <b/>
      <sz val="14"/>
      <color theme="1"/>
      <name val="Arial Narrow"/>
      <family val="2"/>
    </font>
    <font>
      <sz val="14"/>
      <color theme="1"/>
      <name val="Arial Narrow"/>
      <family val="2"/>
    </font>
    <font>
      <b/>
      <sz val="11"/>
      <color theme="1"/>
      <name val="Calibri"/>
      <family val="2"/>
      <scheme val="minor"/>
    </font>
    <font>
      <sz val="10"/>
      <color theme="1"/>
      <name val="Arial"/>
      <family val="2"/>
    </font>
    <font>
      <b/>
      <sz val="10"/>
      <color theme="1"/>
      <name val="Arial"/>
      <family val="2"/>
    </font>
    <font>
      <b/>
      <sz val="10"/>
      <name val="Arial"/>
      <family val="2"/>
    </font>
    <font>
      <b/>
      <sz val="11"/>
      <color theme="0"/>
      <name val="Calibri"/>
      <family val="2"/>
      <scheme val="minor"/>
    </font>
    <font>
      <sz val="11"/>
      <color theme="0"/>
      <name val="Calibri"/>
      <family val="2"/>
      <scheme val="minor"/>
    </font>
    <font>
      <b/>
      <sz val="10"/>
      <color theme="0"/>
      <name val="Arial"/>
      <family val="2"/>
    </font>
    <font>
      <b/>
      <sz val="12"/>
      <color theme="1"/>
      <name val="Arial"/>
      <family val="2"/>
    </font>
    <font>
      <b/>
      <sz val="7"/>
      <color theme="1"/>
      <name val="Times New Roman"/>
      <family val="1"/>
    </font>
    <font>
      <sz val="7"/>
      <color theme="1"/>
      <name val="Times New Roman"/>
      <family val="1"/>
    </font>
    <font>
      <sz val="14"/>
      <color theme="0"/>
      <name val="Arial Narrow"/>
      <family val="2"/>
    </font>
    <font>
      <i/>
      <sz val="9"/>
      <color indexed="81"/>
      <name val="Tahoma"/>
      <family val="2"/>
    </font>
    <font>
      <sz val="12"/>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0.49998474074526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cellStyleXfs>
  <cellXfs count="307">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7"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8" fillId="2" borderId="0" xfId="0" applyFont="1" applyFill="1"/>
    <xf numFmtId="0" fontId="3" fillId="2" borderId="0" xfId="0" applyFont="1" applyFill="1" applyBorder="1" applyAlignment="1">
      <alignment horizontal="center"/>
    </xf>
    <xf numFmtId="0" fontId="3" fillId="2" borderId="0" xfId="0" applyFont="1" applyFill="1" applyAlignment="1">
      <alignment horizontal="distributed" wrapText="1"/>
    </xf>
    <xf numFmtId="0" fontId="6" fillId="2" borderId="0" xfId="0" applyFont="1" applyFill="1" applyBorder="1" applyAlignment="1">
      <alignment vertical="center"/>
    </xf>
    <xf numFmtId="0" fontId="3" fillId="2" borderId="1" xfId="0" applyFont="1" applyFill="1" applyBorder="1" applyAlignment="1">
      <alignment horizontal="center"/>
    </xf>
    <xf numFmtId="0" fontId="3" fillId="3" borderId="1" xfId="0" applyFont="1" applyFill="1" applyBorder="1"/>
    <xf numFmtId="0" fontId="3" fillId="4" borderId="1" xfId="0" applyFont="1" applyFill="1" applyBorder="1"/>
    <xf numFmtId="0" fontId="3" fillId="5" borderId="1" xfId="0" applyFont="1" applyFill="1" applyBorder="1" applyAlignment="1">
      <alignment wrapText="1"/>
    </xf>
    <xf numFmtId="0" fontId="3" fillId="4" borderId="1" xfId="0" applyFont="1" applyFill="1" applyBorder="1" applyAlignment="1">
      <alignment vertical="center"/>
    </xf>
    <xf numFmtId="0" fontId="4" fillId="2" borderId="0" xfId="0" applyFont="1" applyFill="1" applyBorder="1" applyAlignment="1">
      <alignment horizontal="center" vertical="center" wrapText="1"/>
    </xf>
    <xf numFmtId="0" fontId="3" fillId="2" borderId="0" xfId="0" applyFont="1" applyFill="1" applyBorder="1" applyAlignment="1"/>
    <xf numFmtId="0" fontId="3" fillId="2" borderId="8" xfId="0" applyFont="1" applyFill="1" applyBorder="1" applyAlignment="1">
      <alignment vertical="center"/>
    </xf>
    <xf numFmtId="0" fontId="3" fillId="2" borderId="8" xfId="0" applyFont="1" applyFill="1" applyBorder="1"/>
    <xf numFmtId="0" fontId="3" fillId="4" borderId="9" xfId="0" applyFont="1" applyFill="1" applyBorder="1" applyAlignment="1">
      <alignment vertical="center"/>
    </xf>
    <xf numFmtId="9" fontId="11" fillId="4" borderId="1" xfId="2" applyFont="1" applyFill="1" applyBorder="1" applyAlignment="1">
      <alignment vertical="center"/>
    </xf>
    <xf numFmtId="0" fontId="12" fillId="5" borderId="0" xfId="0" applyFont="1" applyFill="1" applyAlignment="1">
      <alignment horizontal="distributed" wrapText="1"/>
    </xf>
    <xf numFmtId="0" fontId="12" fillId="4" borderId="0" xfId="0" applyFont="1" applyFill="1" applyAlignment="1">
      <alignment horizontal="distributed" wrapText="1"/>
    </xf>
    <xf numFmtId="0" fontId="3" fillId="2" borderId="1" xfId="0" applyFont="1" applyFill="1" applyBorder="1" applyAlignment="1">
      <alignment horizontal="center" vertical="center"/>
    </xf>
    <xf numFmtId="43" fontId="3" fillId="4" borderId="1" xfId="1" applyFont="1" applyFill="1" applyBorder="1"/>
    <xf numFmtId="0" fontId="3" fillId="4" borderId="5" xfId="0" applyFont="1" applyFill="1" applyBorder="1" applyAlignment="1">
      <alignment vertical="center"/>
    </xf>
    <xf numFmtId="0" fontId="4"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3" fillId="2" borderId="7" xfId="0" applyFont="1" applyFill="1" applyBorder="1" applyAlignment="1">
      <alignment vertical="center"/>
    </xf>
    <xf numFmtId="9" fontId="11" fillId="2" borderId="1" xfId="2" applyFont="1" applyFill="1" applyBorder="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4" borderId="1" xfId="0" applyFont="1" applyFill="1" applyBorder="1" applyAlignment="1">
      <alignment wrapText="1"/>
    </xf>
    <xf numFmtId="43" fontId="3" fillId="4" borderId="1" xfId="0" applyNumberFormat="1" applyFont="1" applyFill="1" applyBorder="1"/>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6" borderId="1" xfId="0" applyFont="1" applyFill="1" applyBorder="1" applyAlignment="1">
      <alignment vertical="center"/>
    </xf>
    <xf numFmtId="165" fontId="3" fillId="6" borderId="1" xfId="1" applyNumberFormat="1" applyFont="1" applyFill="1" applyBorder="1" applyAlignment="1">
      <alignment vertical="center"/>
    </xf>
    <xf numFmtId="43" fontId="3" fillId="6" borderId="1" xfId="1" applyFont="1" applyFill="1" applyBorder="1" applyAlignment="1">
      <alignment vertical="center"/>
    </xf>
    <xf numFmtId="9" fontId="3" fillId="4" borderId="1" xfId="2" applyFont="1" applyFill="1" applyBorder="1" applyAlignment="1">
      <alignment vertical="center"/>
    </xf>
    <xf numFmtId="10" fontId="3" fillId="4" borderId="1" xfId="0" applyNumberFormat="1" applyFont="1" applyFill="1" applyBorder="1" applyAlignment="1">
      <alignment vertical="center"/>
    </xf>
    <xf numFmtId="165" fontId="3" fillId="4" borderId="1" xfId="0" applyNumberFormat="1" applyFont="1" applyFill="1" applyBorder="1" applyAlignment="1">
      <alignment vertical="center"/>
    </xf>
    <xf numFmtId="166" fontId="3" fillId="4" borderId="1" xfId="0" applyNumberFormat="1" applyFont="1" applyFill="1" applyBorder="1" applyAlignment="1">
      <alignment vertical="center"/>
    </xf>
    <xf numFmtId="166" fontId="3" fillId="4" borderId="1" xfId="0" applyNumberFormat="1" applyFont="1" applyFill="1" applyBorder="1"/>
    <xf numFmtId="166" fontId="3" fillId="4" borderId="1" xfId="1" applyNumberFormat="1" applyFont="1" applyFill="1" applyBorder="1" applyAlignment="1">
      <alignment vertical="center"/>
    </xf>
    <xf numFmtId="8" fontId="3" fillId="2" borderId="0" xfId="0" applyNumberFormat="1" applyFont="1" applyFill="1" applyBorder="1" applyAlignment="1">
      <alignment vertical="center"/>
    </xf>
    <xf numFmtId="165" fontId="3" fillId="2" borderId="0" xfId="0" applyNumberFormat="1" applyFont="1" applyFill="1" applyBorder="1" applyAlignment="1">
      <alignment vertical="center"/>
    </xf>
    <xf numFmtId="166" fontId="3" fillId="2" borderId="0" xfId="0" applyNumberFormat="1" applyFont="1" applyFill="1" applyBorder="1" applyAlignment="1">
      <alignment vertical="center"/>
    </xf>
    <xf numFmtId="166" fontId="3" fillId="2" borderId="0" xfId="1" applyNumberFormat="1" applyFont="1" applyFill="1" applyBorder="1" applyAlignment="1">
      <alignment vertical="center"/>
    </xf>
    <xf numFmtId="166" fontId="3" fillId="2" borderId="0" xfId="0" applyNumberFormat="1" applyFont="1" applyFill="1" applyBorder="1"/>
    <xf numFmtId="0" fontId="4" fillId="2" borderId="0" xfId="0" applyFont="1" applyFill="1" applyAlignment="1">
      <alignment wrapText="1"/>
    </xf>
    <xf numFmtId="0" fontId="4" fillId="2" borderId="0" xfId="0" applyFont="1" applyFill="1" applyAlignment="1">
      <alignment horizontal="center"/>
    </xf>
    <xf numFmtId="0" fontId="3" fillId="2" borderId="7" xfId="0" applyFont="1" applyFill="1" applyBorder="1" applyAlignment="1">
      <alignment wrapText="1"/>
    </xf>
    <xf numFmtId="0" fontId="3" fillId="2" borderId="13" xfId="0" applyFont="1" applyFill="1" applyBorder="1" applyAlignment="1">
      <alignment vertical="center"/>
    </xf>
    <xf numFmtId="0" fontId="3" fillId="2" borderId="13" xfId="0" applyFont="1" applyFill="1" applyBorder="1" applyAlignment="1">
      <alignment horizontal="center"/>
    </xf>
    <xf numFmtId="0" fontId="16" fillId="2" borderId="0" xfId="0" applyFont="1" applyFill="1" applyAlignment="1">
      <alignment horizontal="center"/>
    </xf>
    <xf numFmtId="0" fontId="15" fillId="2" borderId="0" xfId="0" applyFont="1" applyFill="1" applyAlignment="1">
      <alignment horizontal="justify" wrapText="1"/>
    </xf>
    <xf numFmtId="0" fontId="17" fillId="2" borderId="0" xfId="0" applyFont="1" applyFill="1"/>
    <xf numFmtId="0" fontId="3" fillId="2" borderId="1"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9" fillId="2" borderId="0" xfId="0" applyFont="1" applyFill="1" applyAlignment="1" applyProtection="1">
      <alignment horizontal="left"/>
      <protection hidden="1"/>
    </xf>
    <xf numFmtId="0" fontId="4" fillId="2" borderId="0" xfId="0" applyFont="1" applyFill="1" applyProtection="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horizontal="center" vertical="center" wrapText="1"/>
      <protection hidden="1"/>
    </xf>
    <xf numFmtId="0" fontId="3" fillId="2" borderId="0" xfId="0" applyFont="1" applyFill="1" applyAlignment="1" applyProtection="1">
      <protection hidden="1"/>
    </xf>
    <xf numFmtId="0" fontId="9"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0" fontId="9"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4" fillId="2" borderId="9"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15" fillId="3" borderId="1" xfId="0" applyFont="1" applyFill="1" applyBorder="1" applyAlignment="1" applyProtection="1">
      <alignment horizontal="center"/>
      <protection locked="0"/>
    </xf>
    <xf numFmtId="0" fontId="3" fillId="3" borderId="1" xfId="0" applyFont="1" applyFill="1" applyBorder="1" applyProtection="1">
      <protection locked="0"/>
    </xf>
    <xf numFmtId="0" fontId="3" fillId="4" borderId="0" xfId="0" applyFont="1" applyFill="1"/>
    <xf numFmtId="165" fontId="3" fillId="4" borderId="1" xfId="0" applyNumberFormat="1" applyFont="1" applyFill="1" applyBorder="1"/>
    <xf numFmtId="10" fontId="3" fillId="4" borderId="1" xfId="2" applyNumberFormat="1" applyFont="1" applyFill="1" applyBorder="1" applyAlignment="1">
      <alignment vertical="center"/>
    </xf>
    <xf numFmtId="0" fontId="3" fillId="3" borderId="1" xfId="0" applyFont="1" applyFill="1" applyBorder="1" applyAlignment="1"/>
    <xf numFmtId="0" fontId="3" fillId="3" borderId="1" xfId="0" applyFont="1" applyFill="1" applyBorder="1" applyAlignment="1">
      <alignment horizontal="center"/>
    </xf>
    <xf numFmtId="0" fontId="3" fillId="4" borderId="2" xfId="0" applyFont="1" applyFill="1" applyBorder="1"/>
    <xf numFmtId="0" fontId="3" fillId="2" borderId="11" xfId="0" applyFont="1" applyFill="1" applyBorder="1"/>
    <xf numFmtId="0" fontId="12" fillId="2" borderId="0" xfId="0" applyFont="1" applyFill="1" applyAlignment="1">
      <alignment horizontal="distributed" wrapText="1"/>
    </xf>
    <xf numFmtId="0" fontId="20" fillId="2" borderId="0" xfId="0" applyFont="1" applyFill="1"/>
    <xf numFmtId="0" fontId="17" fillId="2" borderId="0" xfId="0" applyFont="1" applyFill="1" applyProtection="1">
      <protection locked="0" hidden="1"/>
    </xf>
    <xf numFmtId="0" fontId="15" fillId="2" borderId="0" xfId="0" applyFont="1" applyFill="1" applyBorder="1" applyAlignment="1" applyProtection="1">
      <alignment horizontal="center"/>
      <protection hidden="1"/>
    </xf>
    <xf numFmtId="0" fontId="3" fillId="2" borderId="2" xfId="0" applyFont="1" applyFill="1" applyBorder="1" applyAlignment="1" applyProtection="1">
      <protection hidden="1"/>
    </xf>
    <xf numFmtId="165" fontId="3" fillId="2" borderId="1" xfId="1" applyNumberFormat="1" applyFont="1" applyFill="1" applyBorder="1" applyAlignment="1" applyProtection="1">
      <alignment vertical="center"/>
      <protection hidden="1"/>
    </xf>
    <xf numFmtId="0" fontId="3" fillId="5" borderId="1" xfId="0" applyFont="1" applyFill="1" applyBorder="1" applyAlignment="1" applyProtection="1">
      <alignment vertical="center" wrapText="1"/>
      <protection hidden="1"/>
    </xf>
    <xf numFmtId="0" fontId="22" fillId="2" borderId="0" xfId="0" applyFont="1" applyFill="1"/>
    <xf numFmtId="0" fontId="16" fillId="2" borderId="0" xfId="0" applyFont="1" applyFill="1" applyAlignment="1">
      <alignment vertical="center"/>
    </xf>
    <xf numFmtId="0" fontId="16" fillId="2" borderId="0" xfId="0" applyFont="1" applyFill="1"/>
    <xf numFmtId="0" fontId="22" fillId="2" borderId="0" xfId="0" applyFont="1" applyFill="1" applyAlignment="1">
      <alignment horizontal="justify"/>
    </xf>
    <xf numFmtId="0" fontId="16" fillId="3" borderId="1" xfId="0" applyFont="1" applyFill="1" applyBorder="1" applyAlignment="1" applyProtection="1">
      <protection hidden="1"/>
    </xf>
    <xf numFmtId="0" fontId="22" fillId="2" borderId="0" xfId="0" applyFont="1" applyFill="1" applyBorder="1" applyAlignment="1" applyProtection="1">
      <alignment horizontal="center"/>
      <protection hidden="1"/>
    </xf>
    <xf numFmtId="0" fontId="16" fillId="3" borderId="1" xfId="0" applyFont="1" applyFill="1" applyBorder="1" applyAlignment="1" applyProtection="1">
      <alignment horizontal="center"/>
      <protection hidden="1"/>
    </xf>
    <xf numFmtId="0" fontId="22" fillId="2" borderId="0" xfId="0" applyFont="1" applyFill="1" applyBorder="1"/>
    <xf numFmtId="0" fontId="22" fillId="2" borderId="0" xfId="0" applyFont="1" applyFill="1" applyAlignment="1">
      <alignment vertical="center" wrapText="1"/>
    </xf>
    <xf numFmtId="0" fontId="22" fillId="2" borderId="0" xfId="0" applyFont="1" applyFill="1" applyAlignment="1">
      <alignment vertical="center"/>
    </xf>
    <xf numFmtId="0" fontId="22" fillId="3" borderId="1" xfId="0" applyFont="1" applyFill="1" applyBorder="1" applyAlignment="1">
      <alignment vertical="center" wrapText="1"/>
    </xf>
    <xf numFmtId="0" fontId="22" fillId="2" borderId="0" xfId="0" applyFont="1" applyFill="1" applyBorder="1" applyAlignment="1" applyProtection="1">
      <protection hidden="1"/>
    </xf>
    <xf numFmtId="0" fontId="22" fillId="2" borderId="0" xfId="0" applyFont="1" applyFill="1" applyAlignment="1">
      <alignment horizontal="justify" wrapText="1"/>
    </xf>
    <xf numFmtId="0" fontId="4"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17" fillId="2" borderId="0" xfId="0" applyFont="1" applyFill="1" applyBorder="1" applyProtection="1">
      <protection locked="0" hidden="1"/>
    </xf>
    <xf numFmtId="0" fontId="20" fillId="2" borderId="0" xfId="0" applyFont="1" applyFill="1" applyBorder="1" applyProtection="1">
      <protection locked="0" hidden="1"/>
    </xf>
    <xf numFmtId="0" fontId="17" fillId="2" borderId="0" xfId="0" applyFont="1" applyFill="1" applyProtection="1">
      <protection hidden="1"/>
    </xf>
    <xf numFmtId="0" fontId="3" fillId="2" borderId="0" xfId="0" applyFont="1" applyFill="1" applyAlignment="1">
      <alignment horizontal="justify" vertical="center" wrapText="1"/>
    </xf>
    <xf numFmtId="0" fontId="3" fillId="2" borderId="0" xfId="0" applyFont="1" applyFill="1" applyBorder="1" applyAlignment="1" applyProtection="1">
      <alignment horizontal="justify" vertical="center" wrapText="1"/>
      <protection hidden="1"/>
    </xf>
    <xf numFmtId="0" fontId="3" fillId="2" borderId="0" xfId="0" applyFont="1" applyFill="1" applyAlignment="1">
      <alignment vertical="center" wrapText="1"/>
    </xf>
    <xf numFmtId="0" fontId="3" fillId="3" borderId="4" xfId="0" applyFont="1" applyFill="1" applyBorder="1"/>
    <xf numFmtId="0" fontId="17" fillId="2" borderId="0" xfId="0" applyFont="1" applyFill="1" applyProtection="1">
      <protection locked="0"/>
    </xf>
    <xf numFmtId="0" fontId="20" fillId="2" borderId="0" xfId="0" applyFont="1" applyFill="1" applyAlignment="1" applyProtection="1">
      <alignment horizontal="justify" wrapText="1"/>
      <protection hidden="1"/>
    </xf>
    <xf numFmtId="0" fontId="24" fillId="2" borderId="0" xfId="0" applyFont="1" applyFill="1" applyBorder="1" applyAlignment="1" applyProtection="1">
      <alignment horizontal="justify" wrapText="1"/>
      <protection hidden="1"/>
    </xf>
    <xf numFmtId="0" fontId="3" fillId="5" borderId="2" xfId="0"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0" fontId="3" fillId="5" borderId="1" xfId="0" applyFont="1" applyFill="1" applyBorder="1" applyAlignment="1" applyProtection="1">
      <alignment wrapText="1"/>
      <protection hidden="1"/>
    </xf>
    <xf numFmtId="0" fontId="3" fillId="5" borderId="1" xfId="0" applyFont="1" applyFill="1" applyBorder="1" applyProtection="1">
      <protection hidden="1"/>
    </xf>
    <xf numFmtId="0" fontId="21" fillId="2" borderId="0" xfId="3" applyFill="1" applyAlignment="1" applyProtection="1">
      <alignment horizontal="center" vertical="center" wrapText="1"/>
      <protection hidden="1"/>
    </xf>
    <xf numFmtId="0" fontId="3" fillId="5" borderId="1" xfId="0" applyFont="1" applyFill="1" applyBorder="1" applyAlignment="1" applyProtection="1">
      <alignment vertical="center"/>
      <protection hidden="1"/>
    </xf>
    <xf numFmtId="0" fontId="3" fillId="5" borderId="1" xfId="0" applyFont="1" applyFill="1" applyBorder="1" applyAlignment="1" applyProtection="1">
      <alignment horizontal="justify" vertical="center"/>
      <protection hidden="1"/>
    </xf>
    <xf numFmtId="0" fontId="4" fillId="2" borderId="5" xfId="0" applyFont="1" applyFill="1" applyBorder="1" applyAlignment="1" applyProtection="1">
      <alignment horizontal="center" vertical="center" wrapText="1"/>
      <protection hidden="1"/>
    </xf>
    <xf numFmtId="0" fontId="6" fillId="2" borderId="9" xfId="0" applyFont="1" applyFill="1" applyBorder="1" applyAlignment="1" applyProtection="1">
      <alignment vertical="center"/>
      <protection hidden="1"/>
    </xf>
    <xf numFmtId="0" fontId="6" fillId="2" borderId="1" xfId="0" applyFont="1" applyFill="1" applyBorder="1" applyAlignment="1" applyProtection="1">
      <alignment vertical="center"/>
      <protection hidden="1"/>
    </xf>
    <xf numFmtId="4" fontId="6" fillId="2" borderId="1" xfId="0" applyNumberFormat="1" applyFont="1" applyFill="1" applyBorder="1" applyAlignment="1" applyProtection="1">
      <alignment vertical="center"/>
      <protection hidden="1"/>
    </xf>
    <xf numFmtId="0" fontId="6" fillId="2" borderId="5" xfId="0" applyFont="1" applyFill="1" applyBorder="1" applyAlignment="1" applyProtection="1">
      <alignment vertical="center"/>
      <protection hidden="1"/>
    </xf>
    <xf numFmtId="0" fontId="3" fillId="2" borderId="4" xfId="0" applyFont="1" applyFill="1" applyBorder="1" applyProtection="1">
      <protection hidden="1"/>
    </xf>
    <xf numFmtId="0" fontId="4" fillId="2" borderId="8" xfId="0" applyFont="1" applyFill="1" applyBorder="1" applyAlignment="1" applyProtection="1">
      <protection hidden="1"/>
    </xf>
    <xf numFmtId="0" fontId="6" fillId="2" borderId="1" xfId="0" applyFont="1" applyFill="1" applyBorder="1" applyAlignment="1" applyProtection="1">
      <alignment horizontal="center" vertical="center"/>
      <protection hidden="1"/>
    </xf>
    <xf numFmtId="0" fontId="3" fillId="2" borderId="1" xfId="0" applyFont="1" applyFill="1" applyBorder="1" applyProtection="1">
      <protection hidden="1"/>
    </xf>
    <xf numFmtId="164" fontId="6" fillId="2" borderId="1" xfId="1" applyNumberFormat="1" applyFont="1" applyFill="1" applyBorder="1" applyAlignment="1" applyProtection="1">
      <alignment vertical="center"/>
      <protection hidden="1"/>
    </xf>
    <xf numFmtId="0" fontId="4" fillId="2" borderId="8" xfId="0" applyFont="1" applyFill="1" applyBorder="1" applyProtection="1">
      <protection hidden="1"/>
    </xf>
    <xf numFmtId="0" fontId="4" fillId="2" borderId="6" xfId="0" applyFont="1" applyFill="1" applyBorder="1" applyAlignment="1" applyProtection="1">
      <alignment horizontal="center" vertical="center"/>
      <protection hidden="1"/>
    </xf>
    <xf numFmtId="0" fontId="3" fillId="2" borderId="1" xfId="0" applyFont="1" applyFill="1" applyBorder="1" applyAlignment="1" applyProtection="1">
      <alignment horizontal="center"/>
      <protection hidden="1"/>
    </xf>
    <xf numFmtId="0" fontId="3" fillId="2" borderId="6" xfId="0" applyFont="1" applyFill="1" applyBorder="1" applyAlignment="1" applyProtection="1">
      <alignment wrapText="1"/>
      <protection hidden="1"/>
    </xf>
    <xf numFmtId="0" fontId="3" fillId="2" borderId="6" xfId="0" applyFont="1" applyFill="1" applyBorder="1" applyProtection="1">
      <protection hidden="1"/>
    </xf>
    <xf numFmtId="0" fontId="4" fillId="2" borderId="1" xfId="0" applyFont="1" applyFill="1" applyBorder="1" applyAlignment="1" applyProtection="1">
      <alignment horizontal="center" vertical="center"/>
      <protection hidden="1"/>
    </xf>
    <xf numFmtId="0" fontId="3" fillId="2" borderId="1"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left"/>
      <protection hidden="1"/>
    </xf>
    <xf numFmtId="0" fontId="3" fillId="2" borderId="5" xfId="0" applyFont="1" applyFill="1" applyBorder="1" applyAlignment="1" applyProtection="1">
      <alignment vertical="center"/>
      <protection hidden="1"/>
    </xf>
    <xf numFmtId="0" fontId="3" fillId="2" borderId="2" xfId="0" applyFont="1" applyFill="1" applyBorder="1" applyAlignment="1" applyProtection="1">
      <alignment horizontal="center" wrapText="1"/>
      <protection hidden="1"/>
    </xf>
    <xf numFmtId="0" fontId="3" fillId="2" borderId="1" xfId="0" applyFont="1" applyFill="1" applyBorder="1" applyAlignment="1" applyProtection="1">
      <alignment wrapText="1"/>
      <protection hidden="1"/>
    </xf>
    <xf numFmtId="0" fontId="5" fillId="2" borderId="1" xfId="0" applyFont="1" applyFill="1" applyBorder="1" applyAlignment="1" applyProtection="1">
      <alignment vertical="center" wrapText="1"/>
      <protection hidden="1"/>
    </xf>
    <xf numFmtId="0" fontId="5" fillId="2" borderId="1" xfId="0" applyFont="1" applyFill="1" applyBorder="1" applyAlignment="1" applyProtection="1">
      <alignment vertical="center"/>
      <protection hidden="1"/>
    </xf>
    <xf numFmtId="0" fontId="3" fillId="2" borderId="1" xfId="0" applyFont="1" applyFill="1" applyBorder="1" applyAlignment="1" applyProtection="1">
      <alignment vertical="center"/>
      <protection hidden="1"/>
    </xf>
    <xf numFmtId="0" fontId="18" fillId="2" borderId="0" xfId="0" applyFont="1" applyFill="1" applyProtection="1">
      <protection hidden="1"/>
    </xf>
    <xf numFmtId="0" fontId="4" fillId="2" borderId="0" xfId="0" applyFont="1" applyFill="1" applyAlignment="1" applyProtection="1">
      <alignment vertical="center" wrapText="1"/>
      <protection hidden="1"/>
    </xf>
    <xf numFmtId="0" fontId="4" fillId="2" borderId="0" xfId="0" applyFont="1" applyFill="1" applyAlignment="1" applyProtection="1">
      <alignment horizontal="left" vertical="center"/>
      <protection hidden="1"/>
    </xf>
    <xf numFmtId="0" fontId="19" fillId="2" borderId="0" xfId="0" applyFont="1" applyFill="1" applyProtection="1">
      <protection hidden="1"/>
    </xf>
    <xf numFmtId="0" fontId="3" fillId="2" borderId="0" xfId="0" applyFont="1" applyFill="1" applyBorder="1" applyProtection="1">
      <protection hidden="1"/>
    </xf>
    <xf numFmtId="0" fontId="3" fillId="2" borderId="14" xfId="0" applyFont="1" applyFill="1" applyBorder="1" applyProtection="1">
      <protection hidden="1"/>
    </xf>
    <xf numFmtId="0" fontId="3" fillId="2" borderId="0" xfId="0" applyFont="1" applyFill="1" applyBorder="1" applyAlignment="1" applyProtection="1">
      <alignment horizontal="justify" wrapText="1"/>
      <protection hidden="1"/>
    </xf>
    <xf numFmtId="0" fontId="3" fillId="2" borderId="1" xfId="0" applyFont="1" applyFill="1" applyBorder="1" applyAlignment="1" applyProtection="1">
      <alignment horizontal="center" vertical="center" wrapText="1"/>
      <protection hidden="1"/>
    </xf>
    <xf numFmtId="0" fontId="25" fillId="2" borderId="0" xfId="0" applyFont="1" applyFill="1" applyAlignment="1" applyProtection="1">
      <alignment vertical="center"/>
      <protection hidden="1"/>
    </xf>
    <xf numFmtId="0" fontId="4" fillId="2" borderId="0" xfId="0" applyFont="1" applyFill="1" applyAlignment="1" applyProtection="1">
      <alignment horizontal="justify" vertical="center"/>
      <protection hidden="1"/>
    </xf>
    <xf numFmtId="0" fontId="3" fillId="3" borderId="1" xfId="0" applyFont="1" applyFill="1" applyBorder="1" applyAlignment="1" applyProtection="1">
      <protection locked="0"/>
    </xf>
    <xf numFmtId="0" fontId="3" fillId="2" borderId="0" xfId="0" applyFont="1" applyFill="1" applyBorder="1" applyAlignment="1" applyProtection="1">
      <alignment horizontal="justify" wrapText="1"/>
      <protection hidden="1"/>
    </xf>
    <xf numFmtId="0" fontId="3" fillId="5" borderId="1" xfId="0" applyFont="1" applyFill="1" applyBorder="1" applyAlignment="1" applyProtection="1">
      <alignment horizontal="justify" vertical="center" wrapText="1"/>
      <protection hidden="1"/>
    </xf>
    <xf numFmtId="8" fontId="3" fillId="2" borderId="0" xfId="0" applyNumberFormat="1" applyFont="1" applyFill="1" applyBorder="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0" fillId="2" borderId="0" xfId="0" applyFont="1" applyFill="1" applyAlignment="1" applyProtection="1">
      <alignment horizontal="left"/>
      <protection hidden="1"/>
    </xf>
    <xf numFmtId="0" fontId="20" fillId="2" borderId="0" xfId="0" applyFont="1" applyFill="1" applyProtection="1">
      <protection hidden="1"/>
    </xf>
    <xf numFmtId="0" fontId="20" fillId="2" borderId="0" xfId="0" applyFont="1" applyFill="1" applyBorder="1" applyProtection="1">
      <protection locked="0"/>
    </xf>
    <xf numFmtId="0" fontId="17" fillId="2" borderId="0" xfId="0" applyFont="1" applyFill="1" applyBorder="1"/>
    <xf numFmtId="0" fontId="3" fillId="2" borderId="0" xfId="0" applyFont="1" applyFill="1" applyBorder="1" applyAlignment="1" applyProtection="1">
      <alignment wrapText="1"/>
      <protection hidden="1"/>
    </xf>
    <xf numFmtId="0" fontId="3" fillId="2" borderId="0" xfId="0" applyFont="1" applyFill="1" applyAlignment="1">
      <alignment horizontal="center" wrapText="1"/>
    </xf>
    <xf numFmtId="43" fontId="3" fillId="2" borderId="0" xfId="0" applyNumberFormat="1" applyFont="1" applyFill="1" applyBorder="1"/>
    <xf numFmtId="0" fontId="26" fillId="2" borderId="0" xfId="0" applyFont="1" applyFill="1"/>
    <xf numFmtId="0" fontId="9" fillId="2" borderId="0" xfId="0" applyFont="1" applyFill="1"/>
    <xf numFmtId="43" fontId="3" fillId="5" borderId="1" xfId="0" applyNumberFormat="1" applyFont="1" applyFill="1" applyBorder="1" applyProtection="1">
      <protection hidden="1"/>
    </xf>
    <xf numFmtId="0" fontId="25" fillId="2" borderId="1" xfId="0" applyFont="1" applyFill="1" applyBorder="1" applyAlignment="1" applyProtection="1">
      <alignment horizontal="center" wrapText="1"/>
      <protection locked="0" hidden="1"/>
    </xf>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8" fillId="7" borderId="16" xfId="0" applyFont="1" applyFill="1" applyBorder="1" applyAlignment="1" applyProtection="1">
      <alignment horizontal="center" vertical="center" wrapText="1"/>
      <protection hidden="1"/>
    </xf>
    <xf numFmtId="0" fontId="29" fillId="2" borderId="0" xfId="0" applyFont="1" applyFill="1" applyProtection="1">
      <protection hidden="1"/>
    </xf>
    <xf numFmtId="0" fontId="29" fillId="2" borderId="0" xfId="0" applyFont="1" applyFill="1"/>
    <xf numFmtId="0" fontId="30" fillId="2" borderId="0" xfId="0" applyFont="1" applyFill="1" applyAlignment="1" applyProtection="1">
      <alignment horizontal="right" vertical="center"/>
      <protection locked="0"/>
    </xf>
    <xf numFmtId="0" fontId="31" fillId="2" borderId="0" xfId="0" applyFont="1" applyFill="1" applyAlignment="1" applyProtection="1">
      <alignment horizontal="right" vertical="center"/>
      <protection locked="0"/>
    </xf>
    <xf numFmtId="0" fontId="29" fillId="0" borderId="17" xfId="0" applyFont="1" applyBorder="1" applyAlignment="1" applyProtection="1">
      <alignment horizontal="justify" vertical="center" wrapText="1"/>
      <protection hidden="1"/>
    </xf>
    <xf numFmtId="0" fontId="29" fillId="0" borderId="19" xfId="0" applyFont="1" applyBorder="1" applyAlignment="1" applyProtection="1">
      <alignment horizontal="justify" vertical="center" wrapText="1"/>
      <protection hidden="1"/>
    </xf>
    <xf numFmtId="0" fontId="29" fillId="2" borderId="0" xfId="0" applyFont="1" applyFill="1" applyAlignment="1" applyProtection="1">
      <alignment horizontal="center" vertical="center"/>
      <protection hidden="1"/>
    </xf>
    <xf numFmtId="0" fontId="29" fillId="2" borderId="0" xfId="0" applyFont="1" applyFill="1" applyAlignment="1" applyProtection="1">
      <alignment horizontal="center"/>
      <protection hidden="1"/>
    </xf>
    <xf numFmtId="0" fontId="24" fillId="2" borderId="0" xfId="0" applyFont="1" applyFill="1" applyBorder="1" applyAlignment="1" applyProtection="1">
      <alignment wrapText="1"/>
      <protection hidden="1"/>
    </xf>
    <xf numFmtId="0" fontId="33" fillId="2" borderId="0" xfId="0" applyFont="1" applyFill="1" applyProtection="1">
      <protection hidden="1"/>
    </xf>
    <xf numFmtId="0" fontId="32" fillId="2" borderId="0" xfId="0" applyFont="1" applyFill="1" applyProtection="1">
      <protection hidden="1"/>
    </xf>
    <xf numFmtId="14" fontId="33" fillId="2" borderId="0" xfId="1" applyNumberFormat="1" applyFont="1" applyFill="1" applyProtection="1">
      <protection hidden="1"/>
    </xf>
    <xf numFmtId="0" fontId="12" fillId="2" borderId="0" xfId="0" applyFont="1" applyFill="1" applyAlignment="1">
      <alignment vertical="center" wrapText="1"/>
    </xf>
    <xf numFmtId="14" fontId="34" fillId="2" borderId="0" xfId="0" applyNumberFormat="1" applyFont="1" applyFill="1" applyAlignment="1" applyProtection="1">
      <alignment horizontal="right" vertical="center"/>
      <protection locked="0"/>
    </xf>
    <xf numFmtId="0" fontId="29" fillId="0" borderId="0" xfId="0" applyFont="1" applyAlignment="1" applyProtection="1">
      <alignment vertical="center"/>
      <protection hidden="1"/>
    </xf>
    <xf numFmtId="0" fontId="30" fillId="0" borderId="16" xfId="0" applyFont="1" applyBorder="1" applyAlignment="1">
      <alignment horizontal="left" vertical="center" wrapText="1" indent="2"/>
    </xf>
    <xf numFmtId="0" fontId="29" fillId="0" borderId="17" xfId="0" applyFont="1" applyBorder="1" applyAlignment="1">
      <alignment horizontal="justify" vertical="center" wrapText="1"/>
    </xf>
    <xf numFmtId="0" fontId="30" fillId="0" borderId="18" xfId="0" applyFont="1" applyBorder="1" applyAlignment="1">
      <alignment horizontal="left" vertical="center" wrapText="1" indent="2"/>
    </xf>
    <xf numFmtId="0" fontId="29" fillId="0" borderId="19" xfId="0" applyFont="1" applyBorder="1" applyAlignment="1">
      <alignment horizontal="justify" vertical="center" wrapText="1"/>
    </xf>
    <xf numFmtId="0" fontId="36" fillId="0" borderId="18" xfId="0" applyFont="1" applyBorder="1" applyAlignment="1">
      <alignment horizontal="left" vertical="center" wrapText="1" indent="7"/>
    </xf>
    <xf numFmtId="0" fontId="29" fillId="0" borderId="20" xfId="0" applyFont="1" applyBorder="1" applyAlignment="1">
      <alignment horizontal="justify" vertical="center" wrapText="1"/>
    </xf>
    <xf numFmtId="0" fontId="29" fillId="0" borderId="18" xfId="0" applyFont="1" applyBorder="1" applyAlignment="1">
      <alignment horizontal="justify" vertical="center" wrapText="1"/>
    </xf>
    <xf numFmtId="0" fontId="36" fillId="0" borderId="16" xfId="0" applyFont="1" applyBorder="1" applyAlignment="1">
      <alignment horizontal="left" vertical="center" wrapText="1" indent="7"/>
    </xf>
    <xf numFmtId="14" fontId="3" fillId="3" borderId="1" xfId="0" applyNumberFormat="1" applyFont="1" applyFill="1" applyBorder="1"/>
    <xf numFmtId="0" fontId="27" fillId="2" borderId="0" xfId="0" applyFont="1" applyFill="1"/>
    <xf numFmtId="0" fontId="38" fillId="2" borderId="0" xfId="0" applyFont="1" applyFill="1" applyProtection="1">
      <protection hidden="1"/>
    </xf>
    <xf numFmtId="0" fontId="26" fillId="2" borderId="0" xfId="0" applyFont="1" applyFill="1" applyAlignment="1">
      <alignment vertical="center"/>
    </xf>
    <xf numFmtId="0" fontId="26" fillId="2" borderId="0" xfId="0" applyFont="1" applyFill="1" applyAlignment="1">
      <alignment horizontal="center"/>
    </xf>
    <xf numFmtId="0" fontId="27" fillId="2" borderId="0" xfId="0" applyFont="1" applyFill="1" applyAlignment="1" applyProtection="1">
      <alignment horizontal="justify"/>
      <protection hidden="1"/>
    </xf>
    <xf numFmtId="0" fontId="27" fillId="2" borderId="0" xfId="0" applyFont="1" applyFill="1" applyAlignment="1">
      <alignment horizontal="justify" wrapText="1"/>
    </xf>
    <xf numFmtId="0" fontId="21" fillId="2" borderId="0" xfId="3" applyFill="1" applyBorder="1" applyAlignment="1">
      <alignment horizontal="center" vertical="center"/>
    </xf>
    <xf numFmtId="0" fontId="3" fillId="2" borderId="1" xfId="0" applyFont="1" applyFill="1" applyBorder="1" applyAlignment="1" applyProtection="1">
      <alignment horizontal="center" vertical="center" wrapText="1"/>
      <protection hidden="1"/>
    </xf>
    <xf numFmtId="0" fontId="3" fillId="2" borderId="0" xfId="0" applyFont="1" applyFill="1" applyBorder="1" applyProtection="1">
      <protection locked="0"/>
    </xf>
    <xf numFmtId="0" fontId="17" fillId="2" borderId="0" xfId="0" applyFont="1" applyFill="1" applyBorder="1" applyProtection="1">
      <protection hidden="1"/>
    </xf>
    <xf numFmtId="0" fontId="3" fillId="2" borderId="1" xfId="0" applyFont="1" applyFill="1" applyBorder="1" applyProtection="1">
      <protection locked="0"/>
    </xf>
    <xf numFmtId="0" fontId="3" fillId="5" borderId="2" xfId="0" applyFont="1" applyFill="1" applyBorder="1" applyAlignment="1">
      <alignment wrapText="1"/>
    </xf>
    <xf numFmtId="43" fontId="3" fillId="2" borderId="11" xfId="1" applyFont="1" applyFill="1" applyBorder="1"/>
    <xf numFmtId="0" fontId="3" fillId="2" borderId="0" xfId="0" applyFont="1" applyFill="1" applyBorder="1" applyAlignment="1">
      <alignment horizontal="left" wrapText="1"/>
    </xf>
    <xf numFmtId="0" fontId="3" fillId="2" borderId="0" xfId="0" applyFont="1" applyFill="1" applyBorder="1" applyAlignment="1">
      <alignment horizontal="justify"/>
    </xf>
    <xf numFmtId="43" fontId="3" fillId="3" borderId="1" xfId="1" applyFont="1" applyFill="1" applyBorder="1" applyAlignment="1">
      <alignment wrapText="1"/>
    </xf>
    <xf numFmtId="0" fontId="40" fillId="2" borderId="0" xfId="0" applyFont="1" applyFill="1" applyAlignment="1" applyProtection="1">
      <alignment wrapText="1"/>
      <protection hidden="1"/>
    </xf>
    <xf numFmtId="0" fontId="3" fillId="2" borderId="0" xfId="0" applyFont="1" applyFill="1" applyBorder="1" applyAlignment="1">
      <alignment horizontal="justify" vertical="center"/>
    </xf>
    <xf numFmtId="0" fontId="24" fillId="2" borderId="0" xfId="0" applyFont="1" applyFill="1" applyProtection="1">
      <protection hidden="1"/>
    </xf>
    <xf numFmtId="0" fontId="3" fillId="2" borderId="0" xfId="0" applyFont="1" applyFill="1" applyAlignment="1">
      <alignment horizontal="justify" wrapText="1"/>
    </xf>
    <xf numFmtId="0" fontId="3" fillId="4" borderId="2" xfId="0" applyFont="1" applyFill="1" applyBorder="1" applyAlignment="1">
      <alignment horizontal="justify"/>
    </xf>
    <xf numFmtId="0" fontId="3" fillId="4" borderId="3" xfId="0" applyFont="1" applyFill="1" applyBorder="1" applyAlignment="1">
      <alignment horizontal="justify"/>
    </xf>
    <xf numFmtId="0" fontId="3" fillId="4" borderId="4" xfId="0" applyFont="1" applyFill="1" applyBorder="1" applyAlignment="1">
      <alignment horizontal="justify"/>
    </xf>
    <xf numFmtId="0" fontId="3" fillId="2" borderId="7" xfId="0" applyFont="1" applyFill="1" applyBorder="1" applyAlignment="1">
      <alignment horizontal="justify" wrapText="1"/>
    </xf>
    <xf numFmtId="0" fontId="3" fillId="4" borderId="2" xfId="0" applyFont="1" applyFill="1" applyBorder="1" applyAlignment="1">
      <alignment horizontal="justify"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4" fillId="2" borderId="9"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justify" wrapText="1"/>
      <protection hidden="1"/>
    </xf>
    <xf numFmtId="0" fontId="3" fillId="2" borderId="0" xfId="0" applyFont="1" applyFill="1" applyBorder="1" applyAlignment="1" applyProtection="1">
      <alignment horizontal="justify" wrapText="1"/>
      <protection hidden="1"/>
    </xf>
    <xf numFmtId="0" fontId="4" fillId="2" borderId="12"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165" fontId="4" fillId="2" borderId="2" xfId="1" applyNumberFormat="1" applyFont="1" applyFill="1" applyBorder="1" applyAlignment="1" applyProtection="1">
      <alignment horizontal="center" vertical="center"/>
      <protection hidden="1"/>
    </xf>
    <xf numFmtId="165" fontId="4" fillId="2" borderId="4" xfId="1" applyNumberFormat="1"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4" borderId="1" xfId="0" applyFont="1" applyFill="1" applyBorder="1" applyAlignment="1">
      <alignment horizontal="justify" vertical="center" wrapText="1"/>
    </xf>
    <xf numFmtId="0" fontId="3" fillId="4" borderId="1" xfId="0" applyFont="1" applyFill="1" applyBorder="1" applyAlignment="1">
      <alignment horizontal="justify" vertical="center"/>
    </xf>
    <xf numFmtId="0" fontId="3" fillId="4" borderId="2"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2" borderId="0" xfId="0" applyFont="1" applyFill="1" applyAlignment="1" applyProtection="1">
      <alignment horizontal="justify" wrapText="1"/>
      <protection hidden="1"/>
    </xf>
    <xf numFmtId="43" fontId="3" fillId="4" borderId="2" xfId="1" applyFont="1" applyFill="1" applyBorder="1" applyAlignment="1" applyProtection="1">
      <alignment horizontal="center" wrapText="1"/>
      <protection locked="0"/>
    </xf>
    <xf numFmtId="43" fontId="3" fillId="4" borderId="3" xfId="1" applyFont="1" applyFill="1" applyBorder="1" applyAlignment="1" applyProtection="1">
      <alignment horizontal="center" wrapText="1"/>
      <protection locked="0"/>
    </xf>
    <xf numFmtId="43" fontId="3" fillId="4" borderId="4" xfId="1" applyFont="1" applyFill="1" applyBorder="1" applyAlignment="1" applyProtection="1">
      <alignment horizontal="center" wrapText="1"/>
      <protection locked="0"/>
    </xf>
    <xf numFmtId="0" fontId="3" fillId="4" borderId="1" xfId="0" applyFont="1" applyFill="1" applyBorder="1" applyAlignment="1" applyProtection="1">
      <alignment horizontal="center" wrapText="1"/>
      <protection locked="0"/>
    </xf>
    <xf numFmtId="0" fontId="3" fillId="5"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justify" vertical="center" wrapText="1"/>
      <protection hidden="1"/>
    </xf>
    <xf numFmtId="0" fontId="3" fillId="2" borderId="0" xfId="0" applyFont="1" applyFill="1" applyAlignment="1" applyProtection="1">
      <alignment horizontal="justify" vertical="center" wrapText="1"/>
      <protection hidden="1"/>
    </xf>
    <xf numFmtId="0" fontId="3" fillId="2" borderId="13" xfId="0" applyFont="1" applyFill="1" applyBorder="1" applyAlignment="1" applyProtection="1">
      <alignment horizontal="justify" vertical="center" wrapText="1"/>
      <protection hidden="1"/>
    </xf>
    <xf numFmtId="0" fontId="3" fillId="2" borderId="13" xfId="0" applyFont="1" applyFill="1" applyBorder="1" applyAlignment="1" applyProtection="1">
      <alignment horizontal="justify" wrapText="1"/>
      <protection hidden="1"/>
    </xf>
    <xf numFmtId="0" fontId="22" fillId="2" borderId="15" xfId="0" applyFont="1" applyFill="1" applyBorder="1" applyAlignment="1">
      <alignment horizontal="center" wrapText="1"/>
    </xf>
    <xf numFmtId="0" fontId="22" fillId="2" borderId="0" xfId="0" applyFont="1" applyFill="1" applyAlignment="1">
      <alignment horizontal="justify" wrapText="1"/>
    </xf>
    <xf numFmtId="0" fontId="22" fillId="2" borderId="0" xfId="0" applyFont="1" applyFill="1" applyAlignment="1">
      <alignment horizontal="center"/>
    </xf>
    <xf numFmtId="0" fontId="16" fillId="3" borderId="5" xfId="0" applyFont="1" applyFill="1" applyBorder="1" applyAlignment="1">
      <alignment horizontal="center"/>
    </xf>
    <xf numFmtId="0" fontId="16" fillId="3" borderId="6" xfId="0" applyFont="1" applyFill="1" applyBorder="1" applyAlignment="1">
      <alignment horizontal="center"/>
    </xf>
    <xf numFmtId="0" fontId="22" fillId="2" borderId="0" xfId="0" applyFont="1" applyFill="1" applyAlignment="1">
      <alignment horizontal="left"/>
    </xf>
    <xf numFmtId="0" fontId="16" fillId="3" borderId="5" xfId="0" applyFont="1" applyFill="1" applyBorder="1" applyAlignment="1" applyProtection="1">
      <alignment horizontal="center"/>
      <protection hidden="1"/>
    </xf>
    <xf numFmtId="0" fontId="16" fillId="3" borderId="14" xfId="0" applyFont="1" applyFill="1" applyBorder="1" applyAlignment="1" applyProtection="1">
      <alignment horizontal="center"/>
      <protection hidden="1"/>
    </xf>
    <xf numFmtId="0" fontId="16" fillId="3" borderId="6" xfId="0" applyFont="1" applyFill="1" applyBorder="1" applyAlignment="1" applyProtection="1">
      <alignment horizontal="center"/>
      <protection hidden="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2" borderId="15" xfId="0" applyFont="1" applyFill="1" applyBorder="1" applyAlignment="1" applyProtection="1">
      <alignment horizontal="center"/>
      <protection hidden="1"/>
    </xf>
    <xf numFmtId="0" fontId="27" fillId="2" borderId="0" xfId="0" applyFont="1" applyFill="1" applyAlignment="1">
      <alignment horizontal="justify" wrapText="1"/>
    </xf>
    <xf numFmtId="0" fontId="27" fillId="3" borderId="5" xfId="0" applyFont="1" applyFill="1" applyBorder="1" applyAlignment="1" applyProtection="1">
      <alignment horizontal="center"/>
      <protection locked="0"/>
    </xf>
    <xf numFmtId="0" fontId="27" fillId="3" borderId="6" xfId="0" applyFont="1" applyFill="1" applyBorder="1" applyAlignment="1" applyProtection="1">
      <alignment horizontal="center"/>
      <protection locked="0"/>
    </xf>
    <xf numFmtId="0" fontId="26" fillId="3" borderId="5" xfId="0" applyFont="1" applyFill="1" applyBorder="1" applyAlignment="1" applyProtection="1">
      <alignment horizontal="center"/>
      <protection locked="0"/>
    </xf>
    <xf numFmtId="0" fontId="26" fillId="3" borderId="14" xfId="0" applyFont="1" applyFill="1" applyBorder="1" applyAlignment="1" applyProtection="1">
      <alignment horizontal="center"/>
      <protection locked="0"/>
    </xf>
    <xf numFmtId="0" fontId="26" fillId="3" borderId="6" xfId="0" applyFont="1" applyFill="1" applyBorder="1" applyAlignment="1" applyProtection="1">
      <alignment horizontal="center"/>
      <protection locked="0"/>
    </xf>
    <xf numFmtId="0" fontId="27" fillId="2" borderId="0" xfId="0" applyFont="1" applyFill="1" applyAlignment="1" applyProtection="1">
      <alignment horizontal="left"/>
      <protection hidden="1"/>
    </xf>
    <xf numFmtId="0" fontId="27" fillId="3" borderId="5" xfId="0" applyFont="1" applyFill="1" applyBorder="1" applyAlignment="1" applyProtection="1">
      <alignment horizontal="center" wrapText="1"/>
      <protection locked="0"/>
    </xf>
    <xf numFmtId="0" fontId="27" fillId="3" borderId="6" xfId="0" applyFont="1" applyFill="1" applyBorder="1" applyAlignment="1" applyProtection="1">
      <alignment horizontal="center" wrapText="1"/>
      <protection locked="0"/>
    </xf>
    <xf numFmtId="0" fontId="26" fillId="2" borderId="0" xfId="0" applyFont="1" applyFill="1" applyAlignment="1">
      <alignment horizontal="left"/>
    </xf>
    <xf numFmtId="0" fontId="26" fillId="2" borderId="0" xfId="0" applyFont="1" applyFill="1" applyAlignment="1">
      <alignment horizontal="center"/>
    </xf>
    <xf numFmtId="0" fontId="27" fillId="2" borderId="0" xfId="0" applyFont="1" applyFill="1" applyAlignment="1">
      <alignment horizontal="left"/>
    </xf>
    <xf numFmtId="0" fontId="27" fillId="2" borderId="0" xfId="0" applyFont="1" applyFill="1" applyAlignment="1" applyProtection="1">
      <alignment horizontal="left" wrapText="1"/>
      <protection hidden="1"/>
    </xf>
    <xf numFmtId="0" fontId="27" fillId="2" borderId="0" xfId="0" applyFont="1" applyFill="1" applyAlignment="1" applyProtection="1">
      <alignment horizontal="justify" wrapText="1"/>
      <protection hidden="1"/>
    </xf>
    <xf numFmtId="0" fontId="29" fillId="2" borderId="0" xfId="0" applyFont="1" applyFill="1" applyAlignment="1" applyProtection="1">
      <alignment horizontal="center" vertical="center"/>
      <protection hidden="1"/>
    </xf>
    <xf numFmtId="0" fontId="35" fillId="0" borderId="0" xfId="0" applyFont="1" applyAlignment="1">
      <alignment horizontal="right" vertical="center" wrapText="1"/>
    </xf>
    <xf numFmtId="0" fontId="29" fillId="2" borderId="0" xfId="0" applyFont="1" applyFill="1" applyAlignment="1" applyProtection="1">
      <alignment horizontal="justify" wrapText="1"/>
      <protection hidden="1"/>
    </xf>
    <xf numFmtId="0" fontId="30" fillId="2" borderId="0" xfId="0" applyFont="1" applyFill="1" applyAlignment="1" applyProtection="1">
      <alignment horizontal="center"/>
      <protection hidden="1"/>
    </xf>
    <xf numFmtId="0" fontId="30" fillId="0" borderId="20" xfId="0" applyFont="1" applyBorder="1" applyAlignment="1">
      <alignment horizontal="left" vertical="center" wrapText="1"/>
    </xf>
    <xf numFmtId="0" fontId="0" fillId="0" borderId="18" xfId="0" applyBorder="1" applyAlignment="1"/>
  </cellXfs>
  <cellStyles count="4">
    <cellStyle name="Hipervínculo" xfId="3" builtinId="8"/>
    <cellStyle name="Millares" xfId="1" builtinId="3"/>
    <cellStyle name="Normal" xfId="0" builtinId="0"/>
    <cellStyle name="Porcentaje" xfId="2" builtinId="5"/>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16" fmlaLink="$D$26" fmlaRange="Aux!$K$2:$K$4" noThreeD="1" sel="3" val="0"/>
</file>

<file path=xl/ctrlProps/ctrlProp10.xml><?xml version="1.0" encoding="utf-8"?>
<formControlPr xmlns="http://schemas.microsoft.com/office/spreadsheetml/2009/9/main" objectType="CheckBox" fmlaLink="$D$30" lockText="1" noThreeD="1"/>
</file>

<file path=xl/ctrlProps/ctrlProp11.xml><?xml version="1.0" encoding="utf-8"?>
<formControlPr xmlns="http://schemas.microsoft.com/office/spreadsheetml/2009/9/main" objectType="CheckBox" fmlaLink="$D$33" lockText="1" noThreeD="1"/>
</file>

<file path=xl/ctrlProps/ctrlProp12.xml><?xml version="1.0" encoding="utf-8"?>
<formControlPr xmlns="http://schemas.microsoft.com/office/spreadsheetml/2009/9/main" objectType="CheckBox" fmlaLink="$D$37" lockText="1" noThreeD="1"/>
</file>

<file path=xl/ctrlProps/ctrlProp13.xml><?xml version="1.0" encoding="utf-8"?>
<formControlPr xmlns="http://schemas.microsoft.com/office/spreadsheetml/2009/9/main" objectType="Drop" dropStyle="combo" dx="16" fmlaLink="$D$7" fmlaRange="Aux!$J$3:$J$5" noThreeD="1" sel="2" val="0"/>
</file>

<file path=xl/ctrlProps/ctrlProp14.xml><?xml version="1.0" encoding="utf-8"?>
<formControlPr xmlns="http://schemas.microsoft.com/office/spreadsheetml/2009/9/main" objectType="CheckBox" fmlaLink="$D$27" lockText="1" noThreeD="1"/>
</file>

<file path=xl/ctrlProps/ctrlProp15.xml><?xml version="1.0" encoding="utf-8"?>
<formControlPr xmlns="http://schemas.microsoft.com/office/spreadsheetml/2009/9/main" objectType="Drop" dropStyle="combo" dx="16" fmlaLink="$D$13" fmlaRange="Aux!$B$2:$B$34" noThreeD="1" sel="1" val="0"/>
</file>

<file path=xl/ctrlProps/ctrlProp16.xml><?xml version="1.0" encoding="utf-8"?>
<formControlPr xmlns="http://schemas.microsoft.com/office/spreadsheetml/2009/9/main" objectType="Radio" checked="Checked" firstButton="1" fmlaLink="$D$177"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D$42" lockText="1" noThreeD="1"/>
</file>

<file path=xl/ctrlProps/ctrlProp19.xml><?xml version="1.0" encoding="utf-8"?>
<formControlPr xmlns="http://schemas.microsoft.com/office/spreadsheetml/2009/9/main" objectType="CheckBox" fmlaLink="$D$43" lockText="1" noThreeD="1"/>
</file>

<file path=xl/ctrlProps/ctrlProp2.xml><?xml version="1.0" encoding="utf-8"?>
<formControlPr xmlns="http://schemas.microsoft.com/office/spreadsheetml/2009/9/main" objectType="Drop" dropStyle="combo" dx="16" fmlaRange="Aux!$C$3:$C$34" noThreeD="1" sel="0" val="0"/>
</file>

<file path=xl/ctrlProps/ctrlProp20.xml><?xml version="1.0" encoding="utf-8"?>
<formControlPr xmlns="http://schemas.microsoft.com/office/spreadsheetml/2009/9/main" objectType="CheckBox" fmlaLink="$D$48" lockText="1" noThreeD="1"/>
</file>

<file path=xl/ctrlProps/ctrlProp21.xml><?xml version="1.0" encoding="utf-8"?>
<formControlPr xmlns="http://schemas.microsoft.com/office/spreadsheetml/2009/9/main" objectType="Drop" dropStyle="combo" dx="16" fmlaRange="Aux!$H$3:$H$12" noThreeD="1" sel="0" val="0"/>
</file>

<file path=xl/ctrlProps/ctrlProp22.xml><?xml version="1.0" encoding="utf-8"?>
<formControlPr xmlns="http://schemas.microsoft.com/office/spreadsheetml/2009/9/main" objectType="Drop" dropStyle="combo" dx="16" fmlaRange="Aux!$H$3:$H$12" noThreeD="1" sel="0" val="0"/>
</file>

<file path=xl/ctrlProps/ctrlProp23.xml><?xml version="1.0" encoding="utf-8"?>
<formControlPr xmlns="http://schemas.microsoft.com/office/spreadsheetml/2009/9/main" objectType="Drop" dropStyle="combo" dx="16" fmlaRange="Aux!$H$3:$H$12" noThreeD="1" sel="0" val="0"/>
</file>

<file path=xl/ctrlProps/ctrlProp24.xml><?xml version="1.0" encoding="utf-8"?>
<formControlPr xmlns="http://schemas.microsoft.com/office/spreadsheetml/2009/9/main" objectType="Drop" dropStyle="combo" dx="16" fmlaRange="Aux!$H$3:$H$12" noThreeD="1" sel="0" val="0"/>
</file>

<file path=xl/ctrlProps/ctrlProp25.xml><?xml version="1.0" encoding="utf-8"?>
<formControlPr xmlns="http://schemas.microsoft.com/office/spreadsheetml/2009/9/main" objectType="Drop" dropStyle="combo" dx="16" fmlaRange="Aux!$H$3:$H$12" noThreeD="1" sel="0" val="0"/>
</file>

<file path=xl/ctrlProps/ctrlProp26.xml><?xml version="1.0" encoding="utf-8"?>
<formControlPr xmlns="http://schemas.microsoft.com/office/spreadsheetml/2009/9/main" objectType="Drop" dropStyle="combo" dx="16" fmlaRange="Aux!$H$3:$H$12" noThreeD="1" sel="0" val="0"/>
</file>

<file path=xl/ctrlProps/ctrlProp27.xml><?xml version="1.0" encoding="utf-8"?>
<formControlPr xmlns="http://schemas.microsoft.com/office/spreadsheetml/2009/9/main" objectType="Drop" dropStyle="combo" dx="16" fmlaRange="Aux!$H$3:$H$12" noThreeD="1" sel="0" val="0"/>
</file>

<file path=xl/ctrlProps/ctrlProp28.xml><?xml version="1.0" encoding="utf-8"?>
<formControlPr xmlns="http://schemas.microsoft.com/office/spreadsheetml/2009/9/main" objectType="Drop" dropStyle="combo" dx="16" fmlaRange="Aux!$H$3:$H$12" noThreeD="1" sel="0" val="0"/>
</file>

<file path=xl/ctrlProps/ctrlProp29.xml><?xml version="1.0" encoding="utf-8"?>
<formControlPr xmlns="http://schemas.microsoft.com/office/spreadsheetml/2009/9/main" objectType="Drop" dropStyle="combo" dx="16" fmlaRange="Aux!$H$3:$H$12" noThreeD="1" sel="0" val="0"/>
</file>

<file path=xl/ctrlProps/ctrlProp3.xml><?xml version="1.0" encoding="utf-8"?>
<formControlPr xmlns="http://schemas.microsoft.com/office/spreadsheetml/2009/9/main" objectType="Drop" dropStyle="combo" dx="16" fmlaRange="Aux!$D$3:$D$15" noThreeD="1" sel="0" val="0"/>
</file>

<file path=xl/ctrlProps/ctrlProp30.xml><?xml version="1.0" encoding="utf-8"?>
<formControlPr xmlns="http://schemas.microsoft.com/office/spreadsheetml/2009/9/main" objectType="Drop" dropStyle="combo" dx="16" fmlaRange="Aux!$H$3:$H$12" noThreeD="1" sel="0" val="0"/>
</file>

<file path=xl/ctrlProps/ctrlProp31.xml><?xml version="1.0" encoding="utf-8"?>
<formControlPr xmlns="http://schemas.microsoft.com/office/spreadsheetml/2009/9/main" objectType="Drop" dropStyle="combo" dx="16" fmlaRange="Aux!$H$3:$H$12" noThreeD="1" sel="0" val="0"/>
</file>

<file path=xl/ctrlProps/ctrlProp32.xml><?xml version="1.0" encoding="utf-8"?>
<formControlPr xmlns="http://schemas.microsoft.com/office/spreadsheetml/2009/9/main" objectType="Drop" dropStyle="combo" dx="16" fmlaRange="Aux!$H$3:$H$12" noThreeD="1" sel="0" val="0"/>
</file>

<file path=xl/ctrlProps/ctrlProp33.xml><?xml version="1.0" encoding="utf-8"?>
<formControlPr xmlns="http://schemas.microsoft.com/office/spreadsheetml/2009/9/main" objectType="Drop" dropStyle="combo" dx="16" fmlaRange="Aux!$H$3:$H$12" noThreeD="1" sel="0" val="0"/>
</file>

<file path=xl/ctrlProps/ctrlProp34.xml><?xml version="1.0" encoding="utf-8"?>
<formControlPr xmlns="http://schemas.microsoft.com/office/spreadsheetml/2009/9/main" objectType="Drop" dropStyle="combo" dx="16" fmlaRange="Aux!$H$3:$H$12" noThreeD="1" sel="0" val="0"/>
</file>

<file path=xl/ctrlProps/ctrlProp35.xml><?xml version="1.0" encoding="utf-8"?>
<formControlPr xmlns="http://schemas.microsoft.com/office/spreadsheetml/2009/9/main" objectType="Drop" dropStyle="combo" dx="16" fmlaRange="Aux!$H$3:$H$12" noThreeD="1" sel="0" val="0"/>
</file>

<file path=xl/ctrlProps/ctrlProp36.xml><?xml version="1.0" encoding="utf-8"?>
<formControlPr xmlns="http://schemas.microsoft.com/office/spreadsheetml/2009/9/main" objectType="Drop" dropStyle="combo" dx="16" fmlaRange="Aux!$H$3:$H$12" noThreeD="1" sel="0" val="0"/>
</file>

<file path=xl/ctrlProps/ctrlProp37.xml><?xml version="1.0" encoding="utf-8"?>
<formControlPr xmlns="http://schemas.microsoft.com/office/spreadsheetml/2009/9/main" objectType="Drop" dropStyle="combo" dx="16" fmlaRange="Aux!$H$3:$H$12" noThreeD="1" sel="0" val="0"/>
</file>

<file path=xl/ctrlProps/ctrlProp38.xml><?xml version="1.0" encoding="utf-8"?>
<formControlPr xmlns="http://schemas.microsoft.com/office/spreadsheetml/2009/9/main" objectType="Drop" dropStyle="combo" dx="16" fmlaRange="Aux!$H$3:$H$12" noThreeD="1" sel="0" val="0"/>
</file>

<file path=xl/ctrlProps/ctrlProp39.xml><?xml version="1.0" encoding="utf-8"?>
<formControlPr xmlns="http://schemas.microsoft.com/office/spreadsheetml/2009/9/main" objectType="Drop" dropStyle="combo" dx="16" fmlaRange="Aux!$H$3:$H$12" noThreeD="1" sel="0" val="0"/>
</file>

<file path=xl/ctrlProps/ctrlProp4.xml><?xml version="1.0" encoding="utf-8"?>
<formControlPr xmlns="http://schemas.microsoft.com/office/spreadsheetml/2009/9/main" objectType="Drop" dropStyle="combo" dx="16" fmlaRange="Aux!$E$3:$E$20" noThreeD="1" sel="0" val="0"/>
</file>

<file path=xl/ctrlProps/ctrlProp40.xml><?xml version="1.0" encoding="utf-8"?>
<formControlPr xmlns="http://schemas.microsoft.com/office/spreadsheetml/2009/9/main" objectType="Drop" dropStyle="combo" dx="16" fmlaRange="Aux!$H$3:$H$12" noThreeD="1" sel="0" val="0"/>
</file>

<file path=xl/ctrlProps/ctrlProp41.xml><?xml version="1.0" encoding="utf-8"?>
<formControlPr xmlns="http://schemas.microsoft.com/office/spreadsheetml/2009/9/main" objectType="Drop" dropStyle="combo" dx="16" fmlaRange="Aux!$H$3:$H$12" noThreeD="1" sel="0" val="0"/>
</file>

<file path=xl/ctrlProps/ctrlProp42.xml><?xml version="1.0" encoding="utf-8"?>
<formControlPr xmlns="http://schemas.microsoft.com/office/spreadsheetml/2009/9/main" objectType="Drop" dropStyle="combo" dx="16" fmlaRange="Aux!$H$3:$H$12" noThreeD="1" sel="0" val="0"/>
</file>

<file path=xl/ctrlProps/ctrlProp43.xml><?xml version="1.0" encoding="utf-8"?>
<formControlPr xmlns="http://schemas.microsoft.com/office/spreadsheetml/2009/9/main" objectType="Drop" dropStyle="combo" dx="16" fmlaRange="Aux!$H$3:$H$12" noThreeD="1" sel="0" val="0"/>
</file>

<file path=xl/ctrlProps/ctrlProp44.xml><?xml version="1.0" encoding="utf-8"?>
<formControlPr xmlns="http://schemas.microsoft.com/office/spreadsheetml/2009/9/main" objectType="Drop" dropStyle="combo" dx="16" fmlaRange="Aux!$H$3:$H$12" noThreeD="1" sel="0" val="0"/>
</file>

<file path=xl/ctrlProps/ctrlProp45.xml><?xml version="1.0" encoding="utf-8"?>
<formControlPr xmlns="http://schemas.microsoft.com/office/spreadsheetml/2009/9/main" objectType="Drop" dropStyle="combo" dx="16" fmlaRange="Aux!$H$3:$H$12" noThreeD="1" sel="0" val="0"/>
</file>

<file path=xl/ctrlProps/ctrlProp46.xml><?xml version="1.0" encoding="utf-8"?>
<formControlPr xmlns="http://schemas.microsoft.com/office/spreadsheetml/2009/9/main" objectType="Drop" dropStyle="combo" dx="16" fmlaRange="Aux!$H$3:$H$12" noThreeD="1" sel="0" val="0"/>
</file>

<file path=xl/ctrlProps/ctrlProp47.xml><?xml version="1.0" encoding="utf-8"?>
<formControlPr xmlns="http://schemas.microsoft.com/office/spreadsheetml/2009/9/main" objectType="Drop" dropStyle="combo" dx="16" fmlaRange="Aux!$H$3:$H$12" noThreeD="1" sel="0" val="0"/>
</file>

<file path=xl/ctrlProps/ctrlProp48.xml><?xml version="1.0" encoding="utf-8"?>
<formControlPr xmlns="http://schemas.microsoft.com/office/spreadsheetml/2009/9/main" objectType="Drop" dropStyle="combo" dx="16" fmlaRange="Aux!$H$3:$H$12" noThreeD="1" sel="0" val="0"/>
</file>

<file path=xl/ctrlProps/ctrlProp49.xml><?xml version="1.0" encoding="utf-8"?>
<formControlPr xmlns="http://schemas.microsoft.com/office/spreadsheetml/2009/9/main" objectType="Drop" dropStyle="combo" dx="16" fmlaRange="Aux!$H$3:$H$12" noThreeD="1" sel="0" val="0"/>
</file>

<file path=xl/ctrlProps/ctrlProp5.xml><?xml version="1.0" encoding="utf-8"?>
<formControlPr xmlns="http://schemas.microsoft.com/office/spreadsheetml/2009/9/main" objectType="CheckBox" fmlaLink="$D$16" lockText="1" noThreeD="1"/>
</file>

<file path=xl/ctrlProps/ctrlProp50.xml><?xml version="1.0" encoding="utf-8"?>
<formControlPr xmlns="http://schemas.microsoft.com/office/spreadsheetml/2009/9/main" objectType="Drop" dropStyle="combo" dx="16" fmlaRange="Aux!$H$3:$H$12" noThreeD="1" sel="0" val="0"/>
</file>

<file path=xl/ctrlProps/ctrlProp51.xml><?xml version="1.0" encoding="utf-8"?>
<formControlPr xmlns="http://schemas.microsoft.com/office/spreadsheetml/2009/9/main" objectType="Drop" dropStyle="combo" dx="16" fmlaRange="Aux!$H$3:$H$12" noThreeD="1" sel="0" val="0"/>
</file>

<file path=xl/ctrlProps/ctrlProp52.xml><?xml version="1.0" encoding="utf-8"?>
<formControlPr xmlns="http://schemas.microsoft.com/office/spreadsheetml/2009/9/main" objectType="Drop" dropStyle="combo" dx="16" fmlaRange="Aux!$H$3:$H$12" noThreeD="1" sel="0" val="0"/>
</file>

<file path=xl/ctrlProps/ctrlProp53.xml><?xml version="1.0" encoding="utf-8"?>
<formControlPr xmlns="http://schemas.microsoft.com/office/spreadsheetml/2009/9/main" objectType="Drop" dropStyle="combo" dx="16" fmlaRange="Aux!$H$3:$H$12" noThreeD="1" sel="0" val="0"/>
</file>

<file path=xl/ctrlProps/ctrlProp54.xml><?xml version="1.0" encoding="utf-8"?>
<formControlPr xmlns="http://schemas.microsoft.com/office/spreadsheetml/2009/9/main" objectType="Drop" dropStyle="combo" dx="16" fmlaRange="Aux!$H$3:$H$12" noThreeD="1" sel="0" val="0"/>
</file>

<file path=xl/ctrlProps/ctrlProp55.xml><?xml version="1.0" encoding="utf-8"?>
<formControlPr xmlns="http://schemas.microsoft.com/office/spreadsheetml/2009/9/main" objectType="Drop" dropStyle="combo" dx="16" fmlaRange="Aux!$H$3:$H$12" noThreeD="1" sel="0" val="0"/>
</file>

<file path=xl/ctrlProps/ctrlProp56.xml><?xml version="1.0" encoding="utf-8"?>
<formControlPr xmlns="http://schemas.microsoft.com/office/spreadsheetml/2009/9/main" objectType="Drop" dropStyle="combo" dx="16" fmlaRange="Aux!$M$3:$M$6" noThreeD="1" sel="0" val="0"/>
</file>

<file path=xl/ctrlProps/ctrlProp57.xml><?xml version="1.0" encoding="utf-8"?>
<formControlPr xmlns="http://schemas.microsoft.com/office/spreadsheetml/2009/9/main" objectType="Drop" dropStyle="combo" dx="16" fmlaRange="Aux!$M$3:$M$6" noThreeD="1" sel="0" val="0"/>
</file>

<file path=xl/ctrlProps/ctrlProp58.xml><?xml version="1.0" encoding="utf-8"?>
<formControlPr xmlns="http://schemas.microsoft.com/office/spreadsheetml/2009/9/main" objectType="Drop" dropStyle="combo" dx="16" fmlaRange="Aux!$M$3:$M$6" noThreeD="1" sel="0" val="0"/>
</file>

<file path=xl/ctrlProps/ctrlProp59.xml><?xml version="1.0" encoding="utf-8"?>
<formControlPr xmlns="http://schemas.microsoft.com/office/spreadsheetml/2009/9/main" objectType="Drop" dropStyle="combo" dx="16" fmlaRange="Aux!$M$3:$M$6" noThreeD="1" sel="0" val="0"/>
</file>

<file path=xl/ctrlProps/ctrlProp6.xml><?xml version="1.0" encoding="utf-8"?>
<formControlPr xmlns="http://schemas.microsoft.com/office/spreadsheetml/2009/9/main" objectType="CheckBox" fmlaLink="$D$18" lockText="1" noThreeD="1"/>
</file>

<file path=xl/ctrlProps/ctrlProp60.xml><?xml version="1.0" encoding="utf-8"?>
<formControlPr xmlns="http://schemas.microsoft.com/office/spreadsheetml/2009/9/main" objectType="Drop" dropStyle="combo" dx="16" fmlaRange="Aux!$M$3:$M$6" noThreeD="1" sel="0" val="0"/>
</file>

<file path=xl/ctrlProps/ctrlProp61.xml><?xml version="1.0" encoding="utf-8"?>
<formControlPr xmlns="http://schemas.microsoft.com/office/spreadsheetml/2009/9/main" objectType="Drop" dropStyle="combo" dx="16" fmlaRange="Aux!$M$3:$M$6" noThreeD="1" sel="0" val="0"/>
</file>

<file path=xl/ctrlProps/ctrlProp62.xml><?xml version="1.0" encoding="utf-8"?>
<formControlPr xmlns="http://schemas.microsoft.com/office/spreadsheetml/2009/9/main" objectType="Drop" dropStyle="combo" dx="16" fmlaRange="Aux!$M$3:$M$6" noThreeD="1" sel="0" val="0"/>
</file>

<file path=xl/ctrlProps/ctrlProp63.xml><?xml version="1.0" encoding="utf-8"?>
<formControlPr xmlns="http://schemas.microsoft.com/office/spreadsheetml/2009/9/main" objectType="Drop" dropStyle="combo" dx="16" fmlaRange="Aux!$M$3:$M$6" noThreeD="1" sel="0" val="0"/>
</file>

<file path=xl/ctrlProps/ctrlProp64.xml><?xml version="1.0" encoding="utf-8"?>
<formControlPr xmlns="http://schemas.microsoft.com/office/spreadsheetml/2009/9/main" objectType="Drop" dropStyle="combo" dx="16" fmlaRange="Aux!$M$3:$M$6" noThreeD="1" sel="0" val="0"/>
</file>

<file path=xl/ctrlProps/ctrlProp65.xml><?xml version="1.0" encoding="utf-8"?>
<formControlPr xmlns="http://schemas.microsoft.com/office/spreadsheetml/2009/9/main" objectType="Drop" dropStyle="combo" dx="16" fmlaRange="Aux!$M$3:$M$6" noThreeD="1" sel="0" val="0"/>
</file>

<file path=xl/ctrlProps/ctrlProp7.xml><?xml version="1.0" encoding="utf-8"?>
<formControlPr xmlns="http://schemas.microsoft.com/office/spreadsheetml/2009/9/main" objectType="CheckBox" fmlaLink="$D$19" lockText="1" noThreeD="1"/>
</file>

<file path=xl/ctrlProps/ctrlProp8.xml><?xml version="1.0" encoding="utf-8"?>
<formControlPr xmlns="http://schemas.microsoft.com/office/spreadsheetml/2009/9/main" objectType="CheckBox" fmlaLink="$D$23" lockText="1" noThreeD="1"/>
</file>

<file path=xl/ctrlProps/ctrlProp9.xml><?xml version="1.0" encoding="utf-8"?>
<formControlPr xmlns="http://schemas.microsoft.com/office/spreadsheetml/2009/9/main" objectType="CheckBox" checked="Checked" fmlaLink="$D$24" lockText="1" noThreeD="1"/>
</file>

<file path=xl/drawings/_rels/drawing1.xml.rels><?xml version="1.0" encoding="UTF-8" standalone="yes"?>
<Relationships xmlns="http://schemas.openxmlformats.org/package/2006/relationships"><Relationship Id="rId3" Type="http://schemas.openxmlformats.org/officeDocument/2006/relationships/hyperlink" Target="#'CRE 6 Requisitos'!A1"/><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3" Type="http://schemas.openxmlformats.org/officeDocument/2006/relationships/hyperlink" Target="#'CRE 6 Car&#225;tula'!A1"/><Relationship Id="rId2" Type="http://schemas.openxmlformats.org/officeDocument/2006/relationships/hyperlink" Target="#'CRE 6 Anexo'!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CRE 6 Car&#225;tula'!A1"/><Relationship Id="rId2" Type="http://schemas.openxmlformats.org/officeDocument/2006/relationships/hyperlink" Target="#'CRE 6 Requisitos'!A93"/><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CRE 6 Requisitos'!A190"/></Relationships>
</file>

<file path=xl/drawings/_rels/drawing5.xml.rels><?xml version="1.0" encoding="UTF-8" standalone="yes"?>
<Relationships xmlns="http://schemas.openxmlformats.org/package/2006/relationships"><Relationship Id="rId3" Type="http://schemas.openxmlformats.org/officeDocument/2006/relationships/hyperlink" Target="#'CRE 6B Requisitos'!A1"/><Relationship Id="rId2" Type="http://schemas.openxmlformats.org/officeDocument/2006/relationships/hyperlink" Target="#'CRE 6 Car&#225;tula'!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RE 6B Requisitos'!A93"/></Relationships>
</file>

<file path=xl/drawings/_rels/drawing7.xml.rels><?xml version="1.0" encoding="UTF-8" standalone="yes"?>
<Relationships xmlns="http://schemas.openxmlformats.org/package/2006/relationships"><Relationship Id="rId1" Type="http://schemas.openxmlformats.org/officeDocument/2006/relationships/hyperlink" Target="#'CRE 6 Requisitos'!A166"/></Relationships>
</file>

<file path=xl/drawings/drawing1.xml><?xml version="1.0" encoding="utf-8"?>
<xdr:wsDr xmlns:xdr="http://schemas.openxmlformats.org/drawingml/2006/spreadsheetDrawing" xmlns:a="http://schemas.openxmlformats.org/drawingml/2006/main">
  <xdr:twoCellAnchor>
    <xdr:from>
      <xdr:col>1</xdr:col>
      <xdr:colOff>0</xdr:colOff>
      <xdr:row>36</xdr:row>
      <xdr:rowOff>47625</xdr:rowOff>
    </xdr:from>
    <xdr:to>
      <xdr:col>1</xdr:col>
      <xdr:colOff>0</xdr:colOff>
      <xdr:row>40</xdr:row>
      <xdr:rowOff>190500</xdr:rowOff>
    </xdr:to>
    <xdr:sp macro="" textlink="">
      <xdr:nvSpPr>
        <xdr:cNvPr id="3" name="Proces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1676399</xdr:colOff>
      <xdr:row>32</xdr:row>
      <xdr:rowOff>183573</xdr:rowOff>
    </xdr:from>
    <xdr:to>
      <xdr:col>0</xdr:col>
      <xdr:colOff>6886574</xdr:colOff>
      <xdr:row>35</xdr:row>
      <xdr:rowOff>47625</xdr:rowOff>
    </xdr:to>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1676399" y="26853573"/>
          <a:ext cx="5210175" cy="492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Blvd. Adolfo López Mateos 172, Merced Gómez C.P 03930, Benito Juárez, Ciudad de México</a:t>
          </a:r>
        </a:p>
        <a:p>
          <a:pPr algn="ctr"/>
          <a:r>
            <a:rPr lang="es-MX" sz="1100" b="1">
              <a:latin typeface="Arial Narrow" panose="020B0606020202030204" pitchFamily="34" charset="0"/>
            </a:rPr>
            <a:t>www.cre.gob.mx</a:t>
          </a:r>
        </a:p>
      </xdr:txBody>
    </xdr:sp>
    <xdr:clientData/>
  </xdr:twoCellAnchor>
  <xdr:twoCellAnchor>
    <xdr:from>
      <xdr:col>0</xdr:col>
      <xdr:colOff>109008</xdr:colOff>
      <xdr:row>38</xdr:row>
      <xdr:rowOff>198581</xdr:rowOff>
    </xdr:from>
    <xdr:to>
      <xdr:col>0</xdr:col>
      <xdr:colOff>2433108</xdr:colOff>
      <xdr:row>40</xdr:row>
      <xdr:rowOff>206374</xdr:rowOff>
    </xdr:to>
    <xdr:sp macro="" textlink="">
      <xdr:nvSpPr>
        <xdr:cNvPr id="5" name="Proces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109008" y="26735231"/>
          <a:ext cx="2324100" cy="42689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Inicio</a:t>
          </a:r>
          <a:r>
            <a:rPr lang="es-MX" sz="1100" baseline="0">
              <a:latin typeface="Arial Narrow" panose="020B0606020202030204" pitchFamily="34" charset="0"/>
            </a:rPr>
            <a:t> del llenado de  la Solicitud.</a:t>
          </a:r>
          <a:endParaRPr lang="es-MX" sz="11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4019550</xdr:colOff>
          <xdr:row>25</xdr:row>
          <xdr:rowOff>66675</xdr:rowOff>
        </xdr:from>
        <xdr:to>
          <xdr:col>2</xdr:col>
          <xdr:colOff>3838575</xdr:colOff>
          <xdr:row>26</xdr:row>
          <xdr:rowOff>57150</xdr:rowOff>
        </xdr:to>
        <xdr:sp macro="" textlink="">
          <xdr:nvSpPr>
            <xdr:cNvPr id="3172" name="Drop Down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0</xdr:colOff>
      <xdr:row>0</xdr:row>
      <xdr:rowOff>0</xdr:rowOff>
    </xdr:from>
    <xdr:to>
      <xdr:col>1</xdr:col>
      <xdr:colOff>1226343</xdr:colOff>
      <xdr:row>4</xdr:row>
      <xdr:rowOff>47625</xdr:rowOff>
    </xdr:to>
    <xdr:pic>
      <xdr:nvPicPr>
        <xdr:cNvPr id="2" name="Imagen 26" descr="cr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0" y="0"/>
          <a:ext cx="1473993"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97367</xdr:colOff>
      <xdr:row>282</xdr:row>
      <xdr:rowOff>57417</xdr:rowOff>
    </xdr:from>
    <xdr:to>
      <xdr:col>1</xdr:col>
      <xdr:colOff>385233</xdr:colOff>
      <xdr:row>282</xdr:row>
      <xdr:rowOff>379943</xdr:rowOff>
    </xdr:to>
    <xdr:sp macro="" textlink="">
      <xdr:nvSpPr>
        <xdr:cNvPr id="3" name="Proceso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97367" y="50158917"/>
          <a:ext cx="1049866" cy="32252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Ir al Anexo 1</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85725</xdr:rowOff>
        </xdr:from>
        <xdr:to>
          <xdr:col>2</xdr:col>
          <xdr:colOff>704850</xdr:colOff>
          <xdr:row>5</xdr:row>
          <xdr:rowOff>266700</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5</xdr:row>
          <xdr:rowOff>95250</xdr:rowOff>
        </xdr:from>
        <xdr:to>
          <xdr:col>2</xdr:col>
          <xdr:colOff>2667000</xdr:colOff>
          <xdr:row>5</xdr:row>
          <xdr:rowOff>285750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2714625</xdr:colOff>
          <xdr:row>5</xdr:row>
          <xdr:rowOff>95250</xdr:rowOff>
        </xdr:from>
        <xdr:to>
          <xdr:col>3</xdr:col>
          <xdr:colOff>0</xdr:colOff>
          <xdr:row>5</xdr:row>
          <xdr:rowOff>285750</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104775</xdr:rowOff>
        </xdr:from>
        <xdr:to>
          <xdr:col>2</xdr:col>
          <xdr:colOff>1171575</xdr:colOff>
          <xdr:row>16</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1171575</xdr:colOff>
          <xdr:row>18</xdr:row>
          <xdr:rowOff>47625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2</xdr:col>
          <xdr:colOff>1171575</xdr:colOff>
          <xdr:row>19</xdr:row>
          <xdr:rowOff>47625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38100</xdr:rowOff>
        </xdr:from>
        <xdr:to>
          <xdr:col>2</xdr:col>
          <xdr:colOff>1171575</xdr:colOff>
          <xdr:row>23</xdr:row>
          <xdr:rowOff>47625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23</xdr:row>
          <xdr:rowOff>38100</xdr:rowOff>
        </xdr:from>
        <xdr:to>
          <xdr:col>2</xdr:col>
          <xdr:colOff>1809750</xdr:colOff>
          <xdr:row>24</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 y/o Gasavión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38100</xdr:rowOff>
        </xdr:from>
        <xdr:to>
          <xdr:col>2</xdr:col>
          <xdr:colOff>1762125</xdr:colOff>
          <xdr:row>30</xdr:row>
          <xdr:rowOff>85725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32</xdr:row>
          <xdr:rowOff>19050</xdr:rowOff>
        </xdr:from>
        <xdr:to>
          <xdr:col>2</xdr:col>
          <xdr:colOff>1762125</xdr:colOff>
          <xdr:row>33</xdr:row>
          <xdr:rowOff>66675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Petroquímicos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36</xdr:row>
          <xdr:rowOff>28575</xdr:rowOff>
        </xdr:from>
        <xdr:to>
          <xdr:col>2</xdr:col>
          <xdr:colOff>1762125</xdr:colOff>
          <xdr:row>37</xdr:row>
          <xdr:rowOff>76200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Bioenergéticos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9525</xdr:rowOff>
        </xdr:from>
        <xdr:to>
          <xdr:col>2</xdr:col>
          <xdr:colOff>3867150</xdr:colOff>
          <xdr:row>6</xdr:row>
          <xdr:rowOff>209550</xdr:rowOff>
        </xdr:to>
        <xdr:sp macro="" textlink="">
          <xdr:nvSpPr>
            <xdr:cNvPr id="3166" name="Drop Down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633942</xdr:colOff>
      <xdr:row>282</xdr:row>
      <xdr:rowOff>52917</xdr:rowOff>
    </xdr:from>
    <xdr:to>
      <xdr:col>1</xdr:col>
      <xdr:colOff>2159000</xdr:colOff>
      <xdr:row>282</xdr:row>
      <xdr:rowOff>391583</xdr:rowOff>
    </xdr:to>
    <xdr:sp macro="" textlink="">
      <xdr:nvSpPr>
        <xdr:cNvPr id="18" name="Proceso 17">
          <a:hlinkClick xmlns:r="http://schemas.openxmlformats.org/officeDocument/2006/relationships" r:id="rId3"/>
          <a:extLst>
            <a:ext uri="{FF2B5EF4-FFF2-40B4-BE49-F238E27FC236}">
              <a16:creationId xmlns:a16="http://schemas.microsoft.com/office/drawing/2014/main" id="{00000000-0008-0000-0100-000012000000}"/>
            </a:ext>
          </a:extLst>
        </xdr:cNvPr>
        <xdr:cNvSpPr/>
      </xdr:nvSpPr>
      <xdr:spPr>
        <a:xfrm>
          <a:off x="1395942" y="50154417"/>
          <a:ext cx="1525058" cy="33866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xdr:col>
          <xdr:colOff>123825</xdr:colOff>
          <xdr:row>26</xdr:row>
          <xdr:rowOff>38100</xdr:rowOff>
        </xdr:from>
        <xdr:to>
          <xdr:col>2</xdr:col>
          <xdr:colOff>1171575</xdr:colOff>
          <xdr:row>27</xdr:row>
          <xdr:rowOff>47625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Gas LP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28575</xdr:rowOff>
        </xdr:from>
        <xdr:to>
          <xdr:col>2</xdr:col>
          <xdr:colOff>3867150</xdr:colOff>
          <xdr:row>12</xdr:row>
          <xdr:rowOff>247650</xdr:rowOff>
        </xdr:to>
        <xdr:sp macro="" textlink="">
          <xdr:nvSpPr>
            <xdr:cNvPr id="3170" name="Drop Down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176</xdr:row>
          <xdr:rowOff>9525</xdr:rowOff>
        </xdr:from>
        <xdr:to>
          <xdr:col>2</xdr:col>
          <xdr:colOff>1466850</xdr:colOff>
          <xdr:row>176</xdr:row>
          <xdr:rowOff>209550</xdr:rowOff>
        </xdr:to>
        <xdr:sp macro="" textlink="">
          <xdr:nvSpPr>
            <xdr:cNvPr id="3176" name="Option Button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176</xdr:row>
          <xdr:rowOff>285750</xdr:rowOff>
        </xdr:from>
        <xdr:to>
          <xdr:col>2</xdr:col>
          <xdr:colOff>857250</xdr:colOff>
          <xdr:row>177</xdr:row>
          <xdr:rowOff>0</xdr:rowOff>
        </xdr:to>
        <xdr:sp macro="" textlink="">
          <xdr:nvSpPr>
            <xdr:cNvPr id="3177" name="Option Button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41</xdr:row>
          <xdr:rowOff>104775</xdr:rowOff>
        </xdr:from>
        <xdr:to>
          <xdr:col>2</xdr:col>
          <xdr:colOff>1171575</xdr:colOff>
          <xdr:row>42</xdr:row>
          <xdr:rowOff>114300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Superficie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2</xdr:col>
          <xdr:colOff>1181100</xdr:colOff>
          <xdr:row>43</xdr:row>
          <xdr:rowOff>133350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Mar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47</xdr:row>
          <xdr:rowOff>38100</xdr:rowOff>
        </xdr:from>
        <xdr:to>
          <xdr:col>2</xdr:col>
          <xdr:colOff>1200150</xdr:colOff>
          <xdr:row>47</xdr:row>
          <xdr:rowOff>257175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Subsuelo</a:t>
              </a:r>
            </a:p>
          </xdr:txBody>
        </xdr:sp>
        <xdr:clientData fLocksWithSheet="0"/>
      </xdr:twoCellAnchor>
    </mc:Choice>
    <mc:Fallback/>
  </mc:AlternateContent>
  <xdr:twoCellAnchor>
    <xdr:from>
      <xdr:col>3</xdr:col>
      <xdr:colOff>51435</xdr:colOff>
      <xdr:row>16</xdr:row>
      <xdr:rowOff>15240</xdr:rowOff>
    </xdr:from>
    <xdr:to>
      <xdr:col>3</xdr:col>
      <xdr:colOff>3143249</xdr:colOff>
      <xdr:row>19</xdr:row>
      <xdr:rowOff>1257300</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8997315" y="5707380"/>
          <a:ext cx="3091814" cy="210312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pPr algn="ctr"/>
          <a:endParaRPr lang="es-MX" sz="1400" b="1"/>
        </a:p>
        <a:p>
          <a:pPr algn="ctr"/>
          <a:r>
            <a:rPr lang="es-MX" sz="1400" b="1"/>
            <a:t>Los permisos se emitirán de manera separada</a:t>
          </a:r>
          <a:r>
            <a:rPr lang="es-MX" sz="1400" b="1" baseline="0"/>
            <a:t> para:</a:t>
          </a:r>
        </a:p>
        <a:p>
          <a:pPr algn="ctr"/>
          <a:r>
            <a:rPr lang="es-MX" sz="1400" b="1" baseline="0"/>
            <a:t> 1) petróleo</a:t>
          </a:r>
        </a:p>
        <a:p>
          <a:pPr algn="ctr"/>
          <a:r>
            <a:rPr lang="es-MX" sz="1400" b="1" baseline="0"/>
            <a:t>2) petrolíferos </a:t>
          </a:r>
        </a:p>
        <a:p>
          <a:pPr algn="ctr"/>
          <a:r>
            <a:rPr lang="es-MX" sz="1400" b="1" baseline="0"/>
            <a:t>3) petroquímicos </a:t>
          </a:r>
        </a:p>
        <a:p>
          <a:pPr algn="ctr"/>
          <a:r>
            <a:rPr lang="es-MX" sz="1400" b="1" baseline="0"/>
            <a:t>4) bioenergéticos</a:t>
          </a:r>
        </a:p>
        <a:p>
          <a:pPr algn="ctr"/>
          <a:r>
            <a:rPr lang="es-MX" sz="1400" b="1" baseline="0"/>
            <a:t>En el caso de petrolíferos puede incluir bioenergéticos.</a:t>
          </a:r>
          <a:endParaRPr lang="es-MX"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63500</xdr:colOff>
      <xdr:row>4</xdr:row>
      <xdr:rowOff>65645</xdr:rowOff>
    </xdr:to>
    <xdr:pic>
      <xdr:nvPicPr>
        <xdr:cNvPr id="2" name="Imagen 26" descr="cr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1" y="0"/>
          <a:ext cx="1640416" cy="912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391583</xdr:colOff>
      <xdr:row>51</xdr:row>
      <xdr:rowOff>195792</xdr:rowOff>
    </xdr:from>
    <xdr:to>
      <xdr:col>1</xdr:col>
      <xdr:colOff>1951038</xdr:colOff>
      <xdr:row>52</xdr:row>
      <xdr:rowOff>468842</xdr:rowOff>
    </xdr:to>
    <xdr:sp macro="" textlink="">
      <xdr:nvSpPr>
        <xdr:cNvPr id="4" name="Proceso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1972733" y="16273992"/>
          <a:ext cx="1559455" cy="48260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anterior </a:t>
          </a:r>
          <a:r>
            <a:rPr lang="es-MX" sz="1100" i="1" baseline="0">
              <a:latin typeface="Arial Narrow" panose="020B0606020202030204" pitchFamily="34" charset="0"/>
            </a:rPr>
            <a:t>Requisitos</a:t>
          </a:r>
          <a:endParaRPr lang="es-MX" sz="1100">
            <a:latin typeface="Arial Narrow" panose="020B0606020202030204" pitchFamily="34" charset="0"/>
          </a:endParaRPr>
        </a:p>
      </xdr:txBody>
    </xdr:sp>
    <xdr:clientData fLocksWithSheet="0"/>
  </xdr:twoCellAnchor>
  <mc:AlternateContent xmlns:mc="http://schemas.openxmlformats.org/markup-compatibility/2006">
    <mc:Choice xmlns:a14="http://schemas.microsoft.com/office/drawing/2010/main" Requires="a14">
      <xdr:twoCellAnchor editAs="oneCell">
        <xdr:from>
          <xdr:col>0</xdr:col>
          <xdr:colOff>228600</xdr:colOff>
          <xdr:row>12</xdr:row>
          <xdr:rowOff>295275</xdr:rowOff>
        </xdr:from>
        <xdr:to>
          <xdr:col>0</xdr:col>
          <xdr:colOff>1562100</xdr:colOff>
          <xdr:row>14</xdr:row>
          <xdr:rowOff>9525</xdr:rowOff>
        </xdr:to>
        <xdr:sp macro="" textlink="">
          <xdr:nvSpPr>
            <xdr:cNvPr id="4152" name="Drop Down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295275</xdr:rowOff>
        </xdr:from>
        <xdr:to>
          <xdr:col>0</xdr:col>
          <xdr:colOff>1562100</xdr:colOff>
          <xdr:row>15</xdr:row>
          <xdr:rowOff>9525</xdr:rowOff>
        </xdr:to>
        <xdr:sp macro="" textlink="">
          <xdr:nvSpPr>
            <xdr:cNvPr id="4153" name="Drop Down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295275</xdr:rowOff>
        </xdr:from>
        <xdr:to>
          <xdr:col>0</xdr:col>
          <xdr:colOff>1562100</xdr:colOff>
          <xdr:row>16</xdr:row>
          <xdr:rowOff>9525</xdr:rowOff>
        </xdr:to>
        <xdr:sp macro="" textlink="">
          <xdr:nvSpPr>
            <xdr:cNvPr id="4154" name="Drop Down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295275</xdr:rowOff>
        </xdr:from>
        <xdr:to>
          <xdr:col>0</xdr:col>
          <xdr:colOff>1562100</xdr:colOff>
          <xdr:row>17</xdr:row>
          <xdr:rowOff>9525</xdr:rowOff>
        </xdr:to>
        <xdr:sp macro="" textlink="">
          <xdr:nvSpPr>
            <xdr:cNvPr id="4155" name="Drop Down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323850</xdr:rowOff>
        </xdr:from>
        <xdr:to>
          <xdr:col>0</xdr:col>
          <xdr:colOff>1562100</xdr:colOff>
          <xdr:row>18</xdr:row>
          <xdr:rowOff>9525</xdr:rowOff>
        </xdr:to>
        <xdr:sp macro="" textlink="">
          <xdr:nvSpPr>
            <xdr:cNvPr id="4156" name="Drop Down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295275</xdr:rowOff>
        </xdr:from>
        <xdr:to>
          <xdr:col>0</xdr:col>
          <xdr:colOff>1562100</xdr:colOff>
          <xdr:row>19</xdr:row>
          <xdr:rowOff>9525</xdr:rowOff>
        </xdr:to>
        <xdr:sp macro="" textlink="">
          <xdr:nvSpPr>
            <xdr:cNvPr id="4157" name="Drop Down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295275</xdr:rowOff>
        </xdr:from>
        <xdr:to>
          <xdr:col>0</xdr:col>
          <xdr:colOff>1562100</xdr:colOff>
          <xdr:row>20</xdr:row>
          <xdr:rowOff>9525</xdr:rowOff>
        </xdr:to>
        <xdr:sp macro="" textlink="">
          <xdr:nvSpPr>
            <xdr:cNvPr id="4158" name="Drop Down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295275</xdr:rowOff>
        </xdr:from>
        <xdr:to>
          <xdr:col>0</xdr:col>
          <xdr:colOff>1562100</xdr:colOff>
          <xdr:row>21</xdr:row>
          <xdr:rowOff>9525</xdr:rowOff>
        </xdr:to>
        <xdr:sp macro="" textlink="">
          <xdr:nvSpPr>
            <xdr:cNvPr id="4159" name="Drop Down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295275</xdr:rowOff>
        </xdr:from>
        <xdr:to>
          <xdr:col>0</xdr:col>
          <xdr:colOff>1562100</xdr:colOff>
          <xdr:row>22</xdr:row>
          <xdr:rowOff>9525</xdr:rowOff>
        </xdr:to>
        <xdr:sp macro="" textlink="">
          <xdr:nvSpPr>
            <xdr:cNvPr id="4160" name="Drop Down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295275</xdr:rowOff>
        </xdr:from>
        <xdr:to>
          <xdr:col>0</xdr:col>
          <xdr:colOff>1562100</xdr:colOff>
          <xdr:row>23</xdr:row>
          <xdr:rowOff>9525</xdr:rowOff>
        </xdr:to>
        <xdr:sp macro="" textlink="">
          <xdr:nvSpPr>
            <xdr:cNvPr id="4161" name="Drop Down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295275</xdr:rowOff>
        </xdr:from>
        <xdr:to>
          <xdr:col>0</xdr:col>
          <xdr:colOff>1562100</xdr:colOff>
          <xdr:row>24</xdr:row>
          <xdr:rowOff>9525</xdr:rowOff>
        </xdr:to>
        <xdr:sp macro="" textlink="">
          <xdr:nvSpPr>
            <xdr:cNvPr id="4162" name="Drop Down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295275</xdr:rowOff>
        </xdr:from>
        <xdr:to>
          <xdr:col>0</xdr:col>
          <xdr:colOff>1562100</xdr:colOff>
          <xdr:row>25</xdr:row>
          <xdr:rowOff>9525</xdr:rowOff>
        </xdr:to>
        <xdr:sp macro="" textlink="">
          <xdr:nvSpPr>
            <xdr:cNvPr id="4163" name="Drop Down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295275</xdr:rowOff>
        </xdr:from>
        <xdr:to>
          <xdr:col>0</xdr:col>
          <xdr:colOff>1562100</xdr:colOff>
          <xdr:row>26</xdr:row>
          <xdr:rowOff>9525</xdr:rowOff>
        </xdr:to>
        <xdr:sp macro="" textlink="">
          <xdr:nvSpPr>
            <xdr:cNvPr id="4164" name="Drop Down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295275</xdr:rowOff>
        </xdr:from>
        <xdr:to>
          <xdr:col>0</xdr:col>
          <xdr:colOff>1562100</xdr:colOff>
          <xdr:row>27</xdr:row>
          <xdr:rowOff>9525</xdr:rowOff>
        </xdr:to>
        <xdr:sp macro="" textlink="">
          <xdr:nvSpPr>
            <xdr:cNvPr id="4165" name="Drop Down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295275</xdr:rowOff>
        </xdr:from>
        <xdr:to>
          <xdr:col>0</xdr:col>
          <xdr:colOff>1562100</xdr:colOff>
          <xdr:row>28</xdr:row>
          <xdr:rowOff>9525</xdr:rowOff>
        </xdr:to>
        <xdr:sp macro="" textlink="">
          <xdr:nvSpPr>
            <xdr:cNvPr id="4166" name="Drop Down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295275</xdr:rowOff>
        </xdr:from>
        <xdr:to>
          <xdr:col>0</xdr:col>
          <xdr:colOff>1562100</xdr:colOff>
          <xdr:row>29</xdr:row>
          <xdr:rowOff>9525</xdr:rowOff>
        </xdr:to>
        <xdr:sp macro="" textlink="">
          <xdr:nvSpPr>
            <xdr:cNvPr id="4167" name="Drop Down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295275</xdr:rowOff>
        </xdr:from>
        <xdr:to>
          <xdr:col>0</xdr:col>
          <xdr:colOff>1562100</xdr:colOff>
          <xdr:row>30</xdr:row>
          <xdr:rowOff>9525</xdr:rowOff>
        </xdr:to>
        <xdr:sp macro="" textlink="">
          <xdr:nvSpPr>
            <xdr:cNvPr id="4168" name="Drop Down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295275</xdr:rowOff>
        </xdr:from>
        <xdr:to>
          <xdr:col>0</xdr:col>
          <xdr:colOff>1562100</xdr:colOff>
          <xdr:row>31</xdr:row>
          <xdr:rowOff>9525</xdr:rowOff>
        </xdr:to>
        <xdr:sp macro="" textlink="">
          <xdr:nvSpPr>
            <xdr:cNvPr id="4169" name="Drop Down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295275</xdr:rowOff>
        </xdr:from>
        <xdr:to>
          <xdr:col>0</xdr:col>
          <xdr:colOff>1562100</xdr:colOff>
          <xdr:row>32</xdr:row>
          <xdr:rowOff>9525</xdr:rowOff>
        </xdr:to>
        <xdr:sp macro="" textlink="">
          <xdr:nvSpPr>
            <xdr:cNvPr id="4170" name="Drop Down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31</xdr:row>
          <xdr:rowOff>295275</xdr:rowOff>
        </xdr:from>
        <xdr:to>
          <xdr:col>0</xdr:col>
          <xdr:colOff>1562100</xdr:colOff>
          <xdr:row>33</xdr:row>
          <xdr:rowOff>9525</xdr:rowOff>
        </xdr:to>
        <xdr:sp macro="" textlink="">
          <xdr:nvSpPr>
            <xdr:cNvPr id="4171" name="Drop Down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295275</xdr:rowOff>
        </xdr:from>
        <xdr:to>
          <xdr:col>0</xdr:col>
          <xdr:colOff>1562100</xdr:colOff>
          <xdr:row>34</xdr:row>
          <xdr:rowOff>9525</xdr:rowOff>
        </xdr:to>
        <xdr:sp macro="" textlink="">
          <xdr:nvSpPr>
            <xdr:cNvPr id="4172" name="Drop Down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33</xdr:row>
          <xdr:rowOff>295275</xdr:rowOff>
        </xdr:from>
        <xdr:to>
          <xdr:col>0</xdr:col>
          <xdr:colOff>1562100</xdr:colOff>
          <xdr:row>35</xdr:row>
          <xdr:rowOff>9525</xdr:rowOff>
        </xdr:to>
        <xdr:sp macro="" textlink="">
          <xdr:nvSpPr>
            <xdr:cNvPr id="4173" name="Drop Down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295275</xdr:rowOff>
        </xdr:from>
        <xdr:to>
          <xdr:col>0</xdr:col>
          <xdr:colOff>1562100</xdr:colOff>
          <xdr:row>36</xdr:row>
          <xdr:rowOff>9525</xdr:rowOff>
        </xdr:to>
        <xdr:sp macro="" textlink="">
          <xdr:nvSpPr>
            <xdr:cNvPr id="4174" name="Drop Down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295275</xdr:rowOff>
        </xdr:from>
        <xdr:to>
          <xdr:col>0</xdr:col>
          <xdr:colOff>1562100</xdr:colOff>
          <xdr:row>37</xdr:row>
          <xdr:rowOff>9525</xdr:rowOff>
        </xdr:to>
        <xdr:sp macro="" textlink="">
          <xdr:nvSpPr>
            <xdr:cNvPr id="4175" name="Drop Down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295275</xdr:rowOff>
        </xdr:from>
        <xdr:to>
          <xdr:col>0</xdr:col>
          <xdr:colOff>1562100</xdr:colOff>
          <xdr:row>38</xdr:row>
          <xdr:rowOff>9525</xdr:rowOff>
        </xdr:to>
        <xdr:sp macro="" textlink="">
          <xdr:nvSpPr>
            <xdr:cNvPr id="4176" name="Drop Down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295275</xdr:rowOff>
        </xdr:from>
        <xdr:to>
          <xdr:col>0</xdr:col>
          <xdr:colOff>1562100</xdr:colOff>
          <xdr:row>39</xdr:row>
          <xdr:rowOff>9525</xdr:rowOff>
        </xdr:to>
        <xdr:sp macro="" textlink="">
          <xdr:nvSpPr>
            <xdr:cNvPr id="4177" name="Drop Down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295275</xdr:rowOff>
        </xdr:from>
        <xdr:to>
          <xdr:col>0</xdr:col>
          <xdr:colOff>1562100</xdr:colOff>
          <xdr:row>40</xdr:row>
          <xdr:rowOff>9525</xdr:rowOff>
        </xdr:to>
        <xdr:sp macro="" textlink="">
          <xdr:nvSpPr>
            <xdr:cNvPr id="4178" name="Drop Down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295275</xdr:rowOff>
        </xdr:from>
        <xdr:to>
          <xdr:col>0</xdr:col>
          <xdr:colOff>1562100</xdr:colOff>
          <xdr:row>41</xdr:row>
          <xdr:rowOff>9525</xdr:rowOff>
        </xdr:to>
        <xdr:sp macro="" textlink="">
          <xdr:nvSpPr>
            <xdr:cNvPr id="4179" name="Drop Down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295275</xdr:rowOff>
        </xdr:from>
        <xdr:to>
          <xdr:col>0</xdr:col>
          <xdr:colOff>1562100</xdr:colOff>
          <xdr:row>42</xdr:row>
          <xdr:rowOff>9525</xdr:rowOff>
        </xdr:to>
        <xdr:sp macro="" textlink="">
          <xdr:nvSpPr>
            <xdr:cNvPr id="4180" name="Drop Down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0</xdr:rowOff>
        </xdr:from>
        <xdr:to>
          <xdr:col>0</xdr:col>
          <xdr:colOff>1562100</xdr:colOff>
          <xdr:row>43</xdr:row>
          <xdr:rowOff>9525</xdr:rowOff>
        </xdr:to>
        <xdr:sp macro="" textlink="">
          <xdr:nvSpPr>
            <xdr:cNvPr id="4181" name="Drop Down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43</xdr:row>
          <xdr:rowOff>0</xdr:rowOff>
        </xdr:from>
        <xdr:to>
          <xdr:col>0</xdr:col>
          <xdr:colOff>1562100</xdr:colOff>
          <xdr:row>44</xdr:row>
          <xdr:rowOff>9525</xdr:rowOff>
        </xdr:to>
        <xdr:sp macro="" textlink="">
          <xdr:nvSpPr>
            <xdr:cNvPr id="4182" name="Drop Down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0</xdr:rowOff>
        </xdr:from>
        <xdr:to>
          <xdr:col>0</xdr:col>
          <xdr:colOff>1562100</xdr:colOff>
          <xdr:row>45</xdr:row>
          <xdr:rowOff>9525</xdr:rowOff>
        </xdr:to>
        <xdr:sp macro="" textlink="">
          <xdr:nvSpPr>
            <xdr:cNvPr id="4183" name="Drop Down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45</xdr:row>
          <xdr:rowOff>0</xdr:rowOff>
        </xdr:from>
        <xdr:to>
          <xdr:col>0</xdr:col>
          <xdr:colOff>1562100</xdr:colOff>
          <xdr:row>46</xdr:row>
          <xdr:rowOff>9525</xdr:rowOff>
        </xdr:to>
        <xdr:sp macro="" textlink="">
          <xdr:nvSpPr>
            <xdr:cNvPr id="4184" name="Drop Down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46</xdr:row>
          <xdr:rowOff>0</xdr:rowOff>
        </xdr:from>
        <xdr:to>
          <xdr:col>0</xdr:col>
          <xdr:colOff>1562100</xdr:colOff>
          <xdr:row>47</xdr:row>
          <xdr:rowOff>9525</xdr:rowOff>
        </xdr:to>
        <xdr:sp macro="" textlink="">
          <xdr:nvSpPr>
            <xdr:cNvPr id="4185" name="Drop Down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0</xdr:rowOff>
        </xdr:from>
        <xdr:to>
          <xdr:col>0</xdr:col>
          <xdr:colOff>1562100</xdr:colOff>
          <xdr:row>13</xdr:row>
          <xdr:rowOff>9525</xdr:rowOff>
        </xdr:to>
        <xdr:sp macro="" textlink="">
          <xdr:nvSpPr>
            <xdr:cNvPr id="4186" name="Drop Down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114300</xdr:colOff>
      <xdr:row>51</xdr:row>
      <xdr:rowOff>190500</xdr:rowOff>
    </xdr:from>
    <xdr:to>
      <xdr:col>1</xdr:col>
      <xdr:colOff>92605</xdr:colOff>
      <xdr:row>52</xdr:row>
      <xdr:rowOff>454025</xdr:rowOff>
    </xdr:to>
    <xdr:sp macro="" textlink="">
      <xdr:nvSpPr>
        <xdr:cNvPr id="39" name="Proceso 38">
          <a:hlinkClick xmlns:r="http://schemas.openxmlformats.org/officeDocument/2006/relationships" r:id="rId3"/>
          <a:extLst>
            <a:ext uri="{FF2B5EF4-FFF2-40B4-BE49-F238E27FC236}">
              <a16:creationId xmlns:a16="http://schemas.microsoft.com/office/drawing/2014/main" id="{00000000-0008-0000-0200-000027000000}"/>
            </a:ext>
          </a:extLst>
        </xdr:cNvPr>
        <xdr:cNvSpPr/>
      </xdr:nvSpPr>
      <xdr:spPr>
        <a:xfrm>
          <a:off x="114300" y="16268700"/>
          <a:ext cx="1559455" cy="4730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Carátula</a:t>
          </a:r>
          <a:endParaRPr lang="es-MX" sz="1100">
            <a:latin typeface="Arial Narrow" panose="020B0606020202030204" pitchFamily="34" charset="0"/>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69272</xdr:colOff>
      <xdr:row>19</xdr:row>
      <xdr:rowOff>220805</xdr:rowOff>
    </xdr:from>
    <xdr:to>
      <xdr:col>0</xdr:col>
      <xdr:colOff>1666875</xdr:colOff>
      <xdr:row>20</xdr:row>
      <xdr:rowOff>104775</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272" y="6307280"/>
          <a:ext cx="1597603" cy="5411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63500</xdr:colOff>
      <xdr:row>4</xdr:row>
      <xdr:rowOff>65645</xdr:rowOff>
    </xdr:to>
    <xdr:pic>
      <xdr:nvPicPr>
        <xdr:cNvPr id="2" name="Imagen 26" descr="cr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1" y="0"/>
          <a:ext cx="1644649" cy="903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228600</xdr:colOff>
          <xdr:row>10</xdr:row>
          <xdr:rowOff>295275</xdr:rowOff>
        </xdr:from>
        <xdr:to>
          <xdr:col>0</xdr:col>
          <xdr:colOff>1562100</xdr:colOff>
          <xdr:row>12</xdr:row>
          <xdr:rowOff>9525</xdr:rowOff>
        </xdr:to>
        <xdr:sp macro="" textlink="">
          <xdr:nvSpPr>
            <xdr:cNvPr id="13313" name="Drop Down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295275</xdr:rowOff>
        </xdr:from>
        <xdr:to>
          <xdr:col>0</xdr:col>
          <xdr:colOff>1562100</xdr:colOff>
          <xdr:row>13</xdr:row>
          <xdr:rowOff>9525</xdr:rowOff>
        </xdr:to>
        <xdr:sp macro="" textlink="">
          <xdr:nvSpPr>
            <xdr:cNvPr id="13314" name="Drop Down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295275</xdr:rowOff>
        </xdr:from>
        <xdr:to>
          <xdr:col>0</xdr:col>
          <xdr:colOff>1562100</xdr:colOff>
          <xdr:row>14</xdr:row>
          <xdr:rowOff>9525</xdr:rowOff>
        </xdr:to>
        <xdr:sp macro="" textlink="">
          <xdr:nvSpPr>
            <xdr:cNvPr id="13315" name="Drop Down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295275</xdr:rowOff>
        </xdr:from>
        <xdr:to>
          <xdr:col>0</xdr:col>
          <xdr:colOff>1562100</xdr:colOff>
          <xdr:row>15</xdr:row>
          <xdr:rowOff>9525</xdr:rowOff>
        </xdr:to>
        <xdr:sp macro="" textlink="">
          <xdr:nvSpPr>
            <xdr:cNvPr id="13316" name="Drop Down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323850</xdr:rowOff>
        </xdr:from>
        <xdr:to>
          <xdr:col>0</xdr:col>
          <xdr:colOff>1562100</xdr:colOff>
          <xdr:row>16</xdr:row>
          <xdr:rowOff>9525</xdr:rowOff>
        </xdr:to>
        <xdr:sp macro="" textlink="">
          <xdr:nvSpPr>
            <xdr:cNvPr id="13317" name="Drop Down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295275</xdr:rowOff>
        </xdr:from>
        <xdr:to>
          <xdr:col>0</xdr:col>
          <xdr:colOff>1562100</xdr:colOff>
          <xdr:row>17</xdr:row>
          <xdr:rowOff>9525</xdr:rowOff>
        </xdr:to>
        <xdr:sp macro="" textlink="">
          <xdr:nvSpPr>
            <xdr:cNvPr id="13318" name="Drop Down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xdr:row>
          <xdr:rowOff>0</xdr:rowOff>
        </xdr:from>
        <xdr:to>
          <xdr:col>0</xdr:col>
          <xdr:colOff>1562100</xdr:colOff>
          <xdr:row>11</xdr:row>
          <xdr:rowOff>9525</xdr:rowOff>
        </xdr:to>
        <xdr:sp macro="" textlink="">
          <xdr:nvSpPr>
            <xdr:cNvPr id="13347" name="Drop Down 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690563</xdr:colOff>
      <xdr:row>25</xdr:row>
      <xdr:rowOff>126999</xdr:rowOff>
    </xdr:from>
    <xdr:to>
      <xdr:col>1</xdr:col>
      <xdr:colOff>2601913</xdr:colOff>
      <xdr:row>25</xdr:row>
      <xdr:rowOff>609600</xdr:rowOff>
    </xdr:to>
    <xdr:sp macro="" textlink="">
      <xdr:nvSpPr>
        <xdr:cNvPr id="38" name="Proceso 37">
          <a:hlinkClick xmlns:r="http://schemas.openxmlformats.org/officeDocument/2006/relationships" r:id="rId2"/>
          <a:extLst>
            <a:ext uri="{FF2B5EF4-FFF2-40B4-BE49-F238E27FC236}">
              <a16:creationId xmlns:a16="http://schemas.microsoft.com/office/drawing/2014/main" id="{00000000-0008-0000-0400-000026000000}"/>
            </a:ext>
          </a:extLst>
        </xdr:cNvPr>
        <xdr:cNvSpPr/>
      </xdr:nvSpPr>
      <xdr:spPr>
        <a:xfrm>
          <a:off x="2271713" y="7623174"/>
          <a:ext cx="1911350" cy="48260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xdr:twoCellAnchor>
    <xdr:from>
      <xdr:col>0</xdr:col>
      <xdr:colOff>85725</xdr:colOff>
      <xdr:row>25</xdr:row>
      <xdr:rowOff>114298</xdr:rowOff>
    </xdr:from>
    <xdr:to>
      <xdr:col>1</xdr:col>
      <xdr:colOff>409575</xdr:colOff>
      <xdr:row>25</xdr:row>
      <xdr:rowOff>609599</xdr:rowOff>
    </xdr:to>
    <xdr:sp macro="" textlink="">
      <xdr:nvSpPr>
        <xdr:cNvPr id="39" name="Proceso 38">
          <a:hlinkClick xmlns:r="http://schemas.openxmlformats.org/officeDocument/2006/relationships" r:id="rId3"/>
          <a:extLst>
            <a:ext uri="{FF2B5EF4-FFF2-40B4-BE49-F238E27FC236}">
              <a16:creationId xmlns:a16="http://schemas.microsoft.com/office/drawing/2014/main" id="{00000000-0008-0000-0400-000027000000}"/>
            </a:ext>
          </a:extLst>
        </xdr:cNvPr>
        <xdr:cNvSpPr/>
      </xdr:nvSpPr>
      <xdr:spPr>
        <a:xfrm>
          <a:off x="85725" y="7610473"/>
          <a:ext cx="1905000" cy="49530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CRE 6B Requisitos</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0</xdr:col>
          <xdr:colOff>228600</xdr:colOff>
          <xdr:row>17</xdr:row>
          <xdr:rowOff>9525</xdr:rowOff>
        </xdr:from>
        <xdr:to>
          <xdr:col>0</xdr:col>
          <xdr:colOff>1562100</xdr:colOff>
          <xdr:row>18</xdr:row>
          <xdr:rowOff>19050</xdr:rowOff>
        </xdr:to>
        <xdr:sp macro="" textlink="">
          <xdr:nvSpPr>
            <xdr:cNvPr id="13348" name="Drop Down 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0</xdr:rowOff>
        </xdr:from>
        <xdr:to>
          <xdr:col>0</xdr:col>
          <xdr:colOff>1562100</xdr:colOff>
          <xdr:row>19</xdr:row>
          <xdr:rowOff>9525</xdr:rowOff>
        </xdr:to>
        <xdr:sp macro="" textlink="">
          <xdr:nvSpPr>
            <xdr:cNvPr id="13349" name="Drop Down 37" hidden="1">
              <a:extLst>
                <a:ext uri="{63B3BB69-23CF-44E3-9099-C40C66FF867C}">
                  <a14:compatExt spid="_x0000_s13349"/>
                </a:ext>
                <a:ext uri="{FF2B5EF4-FFF2-40B4-BE49-F238E27FC236}">
                  <a16:creationId xmlns:a16="http://schemas.microsoft.com/office/drawing/2014/main" id="{00000000-0008-0000-04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0</xdr:rowOff>
        </xdr:from>
        <xdr:to>
          <xdr:col>0</xdr:col>
          <xdr:colOff>1562100</xdr:colOff>
          <xdr:row>20</xdr:row>
          <xdr:rowOff>9525</xdr:rowOff>
        </xdr:to>
        <xdr:sp macro="" textlink="">
          <xdr:nvSpPr>
            <xdr:cNvPr id="13350" name="Drop Down 38" hidden="1">
              <a:extLst>
                <a:ext uri="{63B3BB69-23CF-44E3-9099-C40C66FF867C}">
                  <a14:compatExt spid="_x0000_s13350"/>
                </a:ext>
                <a:ext uri="{FF2B5EF4-FFF2-40B4-BE49-F238E27FC236}">
                  <a16:creationId xmlns:a16="http://schemas.microsoft.com/office/drawing/2014/main" id="{00000000-0008-0000-04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85725</xdr:colOff>
      <xdr:row>5</xdr:row>
      <xdr:rowOff>381000</xdr:rowOff>
    </xdr:from>
    <xdr:to>
      <xdr:col>3</xdr:col>
      <xdr:colOff>257175</xdr:colOff>
      <xdr:row>6</xdr:row>
      <xdr:rowOff>314325</xdr:rowOff>
    </xdr:to>
    <xdr:sp macro="" textlink="">
      <xdr:nvSpPr>
        <xdr:cNvPr id="2" name="Rectángulo 1">
          <a:extLst>
            <a:ext uri="{FF2B5EF4-FFF2-40B4-BE49-F238E27FC236}">
              <a16:creationId xmlns:a16="http://schemas.microsoft.com/office/drawing/2014/main" id="{00000000-0008-0000-0500-000002000000}"/>
            </a:ext>
          </a:extLst>
        </xdr:cNvPr>
        <xdr:cNvSpPr/>
      </xdr:nvSpPr>
      <xdr:spPr>
        <a:xfrm>
          <a:off x="1866900" y="2743200"/>
          <a:ext cx="1571625" cy="533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1297148</xdr:colOff>
      <xdr:row>5</xdr:row>
      <xdr:rowOff>353202</xdr:rowOff>
    </xdr:from>
    <xdr:to>
      <xdr:col>5</xdr:col>
      <xdr:colOff>70951</xdr:colOff>
      <xdr:row>6</xdr:row>
      <xdr:rowOff>286527</xdr:rowOff>
    </xdr:to>
    <xdr:sp macro="" textlink="">
      <xdr:nvSpPr>
        <xdr:cNvPr id="3" name="Rectángulo 2">
          <a:extLst>
            <a:ext uri="{FF2B5EF4-FFF2-40B4-BE49-F238E27FC236}">
              <a16:creationId xmlns:a16="http://schemas.microsoft.com/office/drawing/2014/main" id="{00000000-0008-0000-0500-000003000000}"/>
            </a:ext>
          </a:extLst>
        </xdr:cNvPr>
        <xdr:cNvSpPr/>
      </xdr:nvSpPr>
      <xdr:spPr>
        <a:xfrm>
          <a:off x="4478498" y="2715402"/>
          <a:ext cx="1574153" cy="533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1304925</xdr:colOff>
      <xdr:row>10</xdr:row>
      <xdr:rowOff>57150</xdr:rowOff>
    </xdr:from>
    <xdr:to>
      <xdr:col>5</xdr:col>
      <xdr:colOff>76200</xdr:colOff>
      <xdr:row>11</xdr:row>
      <xdr:rowOff>104775</xdr:rowOff>
    </xdr:to>
    <xdr:sp macro="" textlink="">
      <xdr:nvSpPr>
        <xdr:cNvPr id="4" name="Rectángulo 3">
          <a:extLst>
            <a:ext uri="{FF2B5EF4-FFF2-40B4-BE49-F238E27FC236}">
              <a16:creationId xmlns:a16="http://schemas.microsoft.com/office/drawing/2014/main" id="{00000000-0008-0000-0500-000004000000}"/>
            </a:ext>
          </a:extLst>
        </xdr:cNvPr>
        <xdr:cNvSpPr/>
      </xdr:nvSpPr>
      <xdr:spPr>
        <a:xfrm>
          <a:off x="4486275" y="5734050"/>
          <a:ext cx="1571625" cy="647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1370433</xdr:colOff>
      <xdr:row>7</xdr:row>
      <xdr:rowOff>581802</xdr:rowOff>
    </xdr:from>
    <xdr:to>
      <xdr:col>5</xdr:col>
      <xdr:colOff>9720</xdr:colOff>
      <xdr:row>8</xdr:row>
      <xdr:rowOff>894184</xdr:rowOff>
    </xdr:to>
    <xdr:sp macro="" textlink="">
      <xdr:nvSpPr>
        <xdr:cNvPr id="5" name="Rectángulo 4">
          <a:extLst>
            <a:ext uri="{FF2B5EF4-FFF2-40B4-BE49-F238E27FC236}">
              <a16:creationId xmlns:a16="http://schemas.microsoft.com/office/drawing/2014/main" id="{00000000-0008-0000-0500-000005000000}"/>
            </a:ext>
          </a:extLst>
        </xdr:cNvPr>
        <xdr:cNvSpPr/>
      </xdr:nvSpPr>
      <xdr:spPr>
        <a:xfrm>
          <a:off x="4551783" y="4144152"/>
          <a:ext cx="1439637" cy="9124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95250</xdr:colOff>
      <xdr:row>8</xdr:row>
      <xdr:rowOff>152400</xdr:rowOff>
    </xdr:from>
    <xdr:to>
      <xdr:col>7</xdr:col>
      <xdr:colOff>752475</xdr:colOff>
      <xdr:row>8</xdr:row>
      <xdr:rowOff>819149</xdr:rowOff>
    </xdr:to>
    <xdr:sp macro="" textlink="">
      <xdr:nvSpPr>
        <xdr:cNvPr id="6" name="Rectángulo 5">
          <a:extLst>
            <a:ext uri="{FF2B5EF4-FFF2-40B4-BE49-F238E27FC236}">
              <a16:creationId xmlns:a16="http://schemas.microsoft.com/office/drawing/2014/main" id="{00000000-0008-0000-0500-000006000000}"/>
            </a:ext>
          </a:extLst>
        </xdr:cNvPr>
        <xdr:cNvSpPr/>
      </xdr:nvSpPr>
      <xdr:spPr>
        <a:xfrm>
          <a:off x="7096125" y="4314825"/>
          <a:ext cx="2057400" cy="66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428043</xdr:colOff>
      <xdr:row>4</xdr:row>
      <xdr:rowOff>24883</xdr:rowOff>
    </xdr:from>
    <xdr:to>
      <xdr:col>2</xdr:col>
      <xdr:colOff>695326</xdr:colOff>
      <xdr:row>4</xdr:row>
      <xdr:rowOff>533401</xdr:rowOff>
    </xdr:to>
    <xdr:sp macro="" textlink="">
      <xdr:nvSpPr>
        <xdr:cNvPr id="7" name="Rectángulo 6">
          <a:extLst>
            <a:ext uri="{FF2B5EF4-FFF2-40B4-BE49-F238E27FC236}">
              <a16:creationId xmlns:a16="http://schemas.microsoft.com/office/drawing/2014/main" id="{00000000-0008-0000-0500-000007000000}"/>
            </a:ext>
          </a:extLst>
        </xdr:cNvPr>
        <xdr:cNvSpPr/>
      </xdr:nvSpPr>
      <xdr:spPr>
        <a:xfrm>
          <a:off x="1190043" y="1787008"/>
          <a:ext cx="1286458" cy="5085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56956</xdr:colOff>
      <xdr:row>4</xdr:row>
      <xdr:rowOff>25076</xdr:rowOff>
    </xdr:from>
    <xdr:to>
      <xdr:col>5</xdr:col>
      <xdr:colOff>228406</xdr:colOff>
      <xdr:row>4</xdr:row>
      <xdr:rowOff>561003</xdr:rowOff>
    </xdr:to>
    <xdr:sp macro="" textlink="">
      <xdr:nvSpPr>
        <xdr:cNvPr id="8" name="Rectángulo 7">
          <a:extLst>
            <a:ext uri="{FF2B5EF4-FFF2-40B4-BE49-F238E27FC236}">
              <a16:creationId xmlns:a16="http://schemas.microsoft.com/office/drawing/2014/main" id="{00000000-0008-0000-0500-000008000000}"/>
            </a:ext>
          </a:extLst>
        </xdr:cNvPr>
        <xdr:cNvSpPr/>
      </xdr:nvSpPr>
      <xdr:spPr>
        <a:xfrm>
          <a:off x="4638481" y="1787201"/>
          <a:ext cx="1571625" cy="53592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47431</xdr:colOff>
      <xdr:row>4</xdr:row>
      <xdr:rowOff>25465</xdr:rowOff>
    </xdr:from>
    <xdr:to>
      <xdr:col>7</xdr:col>
      <xdr:colOff>1619056</xdr:colOff>
      <xdr:row>4</xdr:row>
      <xdr:rowOff>561392</xdr:rowOff>
    </xdr:to>
    <xdr:sp macro="" textlink="">
      <xdr:nvSpPr>
        <xdr:cNvPr id="9" name="Rectángulo 8">
          <a:extLst>
            <a:ext uri="{FF2B5EF4-FFF2-40B4-BE49-F238E27FC236}">
              <a16:creationId xmlns:a16="http://schemas.microsoft.com/office/drawing/2014/main" id="{00000000-0008-0000-0500-000009000000}"/>
            </a:ext>
          </a:extLst>
        </xdr:cNvPr>
        <xdr:cNvSpPr/>
      </xdr:nvSpPr>
      <xdr:spPr>
        <a:xfrm>
          <a:off x="8448481" y="1787590"/>
          <a:ext cx="1571625" cy="53592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871247</xdr:colOff>
      <xdr:row>6</xdr:row>
      <xdr:rowOff>314324</xdr:rowOff>
    </xdr:from>
    <xdr:to>
      <xdr:col>4</xdr:col>
      <xdr:colOff>690078</xdr:colOff>
      <xdr:row>7</xdr:row>
      <xdr:rowOff>581801</xdr:rowOff>
    </xdr:to>
    <xdr:cxnSp macro="">
      <xdr:nvCxnSpPr>
        <xdr:cNvPr id="10" name="Conector angular 9">
          <a:extLst>
            <a:ext uri="{FF2B5EF4-FFF2-40B4-BE49-F238E27FC236}">
              <a16:creationId xmlns:a16="http://schemas.microsoft.com/office/drawing/2014/main" id="{00000000-0008-0000-0500-00000A000000}"/>
            </a:ext>
          </a:extLst>
        </xdr:cNvPr>
        <xdr:cNvCxnSpPr>
          <a:stCxn id="2" idx="2"/>
          <a:endCxn id="5" idx="0"/>
        </xdr:cNvCxnSpPr>
      </xdr:nvCxnSpPr>
      <xdr:spPr>
        <a:xfrm rot="16200000" flipH="1">
          <a:off x="3528237" y="2400784"/>
          <a:ext cx="867552" cy="2619181"/>
        </a:xfrm>
        <a:prstGeom prst="bentConnector3">
          <a:avLst>
            <a:gd name="adj1" fmla="val 7234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690077</xdr:colOff>
      <xdr:row>4</xdr:row>
      <xdr:rowOff>561393</xdr:rowOff>
    </xdr:from>
    <xdr:to>
      <xdr:col>7</xdr:col>
      <xdr:colOff>833244</xdr:colOff>
      <xdr:row>7</xdr:row>
      <xdr:rowOff>581803</xdr:rowOff>
    </xdr:to>
    <xdr:cxnSp macro="">
      <xdr:nvCxnSpPr>
        <xdr:cNvPr id="11" name="Conector angular 10">
          <a:extLst>
            <a:ext uri="{FF2B5EF4-FFF2-40B4-BE49-F238E27FC236}">
              <a16:creationId xmlns:a16="http://schemas.microsoft.com/office/drawing/2014/main" id="{00000000-0008-0000-0500-00000B000000}"/>
            </a:ext>
          </a:extLst>
        </xdr:cNvPr>
        <xdr:cNvCxnSpPr>
          <a:stCxn id="9" idx="2"/>
          <a:endCxn id="5" idx="0"/>
        </xdr:cNvCxnSpPr>
      </xdr:nvCxnSpPr>
      <xdr:spPr>
        <a:xfrm rot="5400000">
          <a:off x="6342630" y="1252490"/>
          <a:ext cx="1820635" cy="3962692"/>
        </a:xfrm>
        <a:prstGeom prst="bentConnector3">
          <a:avLst>
            <a:gd name="adj1" fmla="val 7870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612322</xdr:colOff>
      <xdr:row>5</xdr:row>
      <xdr:rowOff>544286</xdr:rowOff>
    </xdr:from>
    <xdr:to>
      <xdr:col>7</xdr:col>
      <xdr:colOff>1078852</xdr:colOff>
      <xdr:row>6</xdr:row>
      <xdr:rowOff>126353</xdr:rowOff>
    </xdr:to>
    <xdr:sp macro="" textlink="">
      <xdr:nvSpPr>
        <xdr:cNvPr id="12" name="Rectángulo 11">
          <a:extLst>
            <a:ext uri="{FF2B5EF4-FFF2-40B4-BE49-F238E27FC236}">
              <a16:creationId xmlns:a16="http://schemas.microsoft.com/office/drawing/2014/main" id="{00000000-0008-0000-0500-00000C000000}"/>
            </a:ext>
          </a:extLst>
        </xdr:cNvPr>
        <xdr:cNvSpPr/>
      </xdr:nvSpPr>
      <xdr:spPr>
        <a:xfrm>
          <a:off x="9013372" y="2906486"/>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2</xdr:col>
      <xdr:colOff>567224</xdr:colOff>
      <xdr:row>6</xdr:row>
      <xdr:rowOff>518626</xdr:rowOff>
    </xdr:from>
    <xdr:to>
      <xdr:col>2</xdr:col>
      <xdr:colOff>1033754</xdr:colOff>
      <xdr:row>7</xdr:row>
      <xdr:rowOff>100693</xdr:rowOff>
    </xdr:to>
    <xdr:sp macro="" textlink="">
      <xdr:nvSpPr>
        <xdr:cNvPr id="13" name="Rectángulo 12">
          <a:extLst>
            <a:ext uri="{FF2B5EF4-FFF2-40B4-BE49-F238E27FC236}">
              <a16:creationId xmlns:a16="http://schemas.microsoft.com/office/drawing/2014/main" id="{00000000-0008-0000-0500-00000D000000}"/>
            </a:ext>
          </a:extLst>
        </xdr:cNvPr>
        <xdr:cNvSpPr/>
      </xdr:nvSpPr>
      <xdr:spPr>
        <a:xfrm>
          <a:off x="2348399" y="3480901"/>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4</xdr:col>
      <xdr:colOff>227047</xdr:colOff>
      <xdr:row>6</xdr:row>
      <xdr:rowOff>411712</xdr:rowOff>
    </xdr:from>
    <xdr:to>
      <xdr:col>4</xdr:col>
      <xdr:colOff>693577</xdr:colOff>
      <xdr:row>6</xdr:row>
      <xdr:rowOff>596381</xdr:rowOff>
    </xdr:to>
    <xdr:sp macro="" textlink="">
      <xdr:nvSpPr>
        <xdr:cNvPr id="14" name="Rectángulo 13">
          <a:extLst>
            <a:ext uri="{FF2B5EF4-FFF2-40B4-BE49-F238E27FC236}">
              <a16:creationId xmlns:a16="http://schemas.microsoft.com/office/drawing/2014/main" id="{00000000-0008-0000-0500-00000E000000}"/>
            </a:ext>
          </a:extLst>
        </xdr:cNvPr>
        <xdr:cNvSpPr/>
      </xdr:nvSpPr>
      <xdr:spPr>
        <a:xfrm>
          <a:off x="4808572" y="3373987"/>
          <a:ext cx="466530" cy="18466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4</xdr:col>
      <xdr:colOff>690077</xdr:colOff>
      <xdr:row>8</xdr:row>
      <xdr:rowOff>894184</xdr:rowOff>
    </xdr:from>
    <xdr:to>
      <xdr:col>4</xdr:col>
      <xdr:colOff>690563</xdr:colOff>
      <xdr:row>10</xdr:row>
      <xdr:rowOff>57150</xdr:rowOff>
    </xdr:to>
    <xdr:cxnSp macro="">
      <xdr:nvCxnSpPr>
        <xdr:cNvPr id="15" name="Conector recto de flecha 14">
          <a:extLst>
            <a:ext uri="{FF2B5EF4-FFF2-40B4-BE49-F238E27FC236}">
              <a16:creationId xmlns:a16="http://schemas.microsoft.com/office/drawing/2014/main" id="{00000000-0008-0000-0500-00000F000000}"/>
            </a:ext>
          </a:extLst>
        </xdr:cNvPr>
        <xdr:cNvCxnSpPr>
          <a:stCxn id="5" idx="2"/>
          <a:endCxn id="4" idx="0"/>
        </xdr:cNvCxnSpPr>
      </xdr:nvCxnSpPr>
      <xdr:spPr>
        <a:xfrm>
          <a:off x="5271602" y="5056609"/>
          <a:ext cx="486" cy="6774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70951</xdr:colOff>
      <xdr:row>6</xdr:row>
      <xdr:rowOff>19827</xdr:rowOff>
    </xdr:from>
    <xdr:to>
      <xdr:col>6</xdr:col>
      <xdr:colOff>1123950</xdr:colOff>
      <xdr:row>8</xdr:row>
      <xdr:rowOff>152400</xdr:rowOff>
    </xdr:to>
    <xdr:cxnSp macro="">
      <xdr:nvCxnSpPr>
        <xdr:cNvPr id="16" name="Conector angular 15">
          <a:extLst>
            <a:ext uri="{FF2B5EF4-FFF2-40B4-BE49-F238E27FC236}">
              <a16:creationId xmlns:a16="http://schemas.microsoft.com/office/drawing/2014/main" id="{00000000-0008-0000-0500-000010000000}"/>
            </a:ext>
          </a:extLst>
        </xdr:cNvPr>
        <xdr:cNvCxnSpPr>
          <a:stCxn id="3" idx="3"/>
          <a:endCxn id="6" idx="0"/>
        </xdr:cNvCxnSpPr>
      </xdr:nvCxnSpPr>
      <xdr:spPr>
        <a:xfrm>
          <a:off x="6052651" y="2982102"/>
          <a:ext cx="2072174" cy="1332723"/>
        </a:xfrm>
        <a:prstGeom prst="bentConnector2">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1123950</xdr:colOff>
      <xdr:row>4</xdr:row>
      <xdr:rowOff>561393</xdr:rowOff>
    </xdr:from>
    <xdr:to>
      <xdr:col>7</xdr:col>
      <xdr:colOff>833244</xdr:colOff>
      <xdr:row>8</xdr:row>
      <xdr:rowOff>152401</xdr:rowOff>
    </xdr:to>
    <xdr:cxnSp macro="">
      <xdr:nvCxnSpPr>
        <xdr:cNvPr id="17" name="Conector angular 16">
          <a:extLst>
            <a:ext uri="{FF2B5EF4-FFF2-40B4-BE49-F238E27FC236}">
              <a16:creationId xmlns:a16="http://schemas.microsoft.com/office/drawing/2014/main" id="{00000000-0008-0000-0500-000011000000}"/>
            </a:ext>
          </a:extLst>
        </xdr:cNvPr>
        <xdr:cNvCxnSpPr>
          <a:stCxn id="9" idx="2"/>
          <a:endCxn id="6" idx="0"/>
        </xdr:cNvCxnSpPr>
      </xdr:nvCxnSpPr>
      <xdr:spPr>
        <a:xfrm rot="5400000">
          <a:off x="7683906" y="2764437"/>
          <a:ext cx="1991308" cy="1109469"/>
        </a:xfrm>
        <a:prstGeom prst="bentConnector3">
          <a:avLst>
            <a:gd name="adj1" fmla="val 9342"/>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955611</xdr:colOff>
      <xdr:row>5</xdr:row>
      <xdr:rowOff>82615</xdr:rowOff>
    </xdr:from>
    <xdr:to>
      <xdr:col>7</xdr:col>
      <xdr:colOff>21966</xdr:colOff>
      <xdr:row>5</xdr:row>
      <xdr:rowOff>264757</xdr:rowOff>
    </xdr:to>
    <xdr:sp macro="" textlink="">
      <xdr:nvSpPr>
        <xdr:cNvPr id="18" name="Rectángulo 17">
          <a:extLst>
            <a:ext uri="{FF2B5EF4-FFF2-40B4-BE49-F238E27FC236}">
              <a16:creationId xmlns:a16="http://schemas.microsoft.com/office/drawing/2014/main" id="{00000000-0008-0000-0500-000012000000}"/>
            </a:ext>
          </a:extLst>
        </xdr:cNvPr>
        <xdr:cNvSpPr/>
      </xdr:nvSpPr>
      <xdr:spPr>
        <a:xfrm>
          <a:off x="7956486" y="2444815"/>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6</xdr:col>
      <xdr:colOff>393636</xdr:colOff>
      <xdr:row>5</xdr:row>
      <xdr:rowOff>520765</xdr:rowOff>
    </xdr:from>
    <xdr:to>
      <xdr:col>6</xdr:col>
      <xdr:colOff>860166</xdr:colOff>
      <xdr:row>6</xdr:row>
      <xdr:rowOff>102832</xdr:rowOff>
    </xdr:to>
    <xdr:sp macro="" textlink="">
      <xdr:nvSpPr>
        <xdr:cNvPr id="19" name="Rectángulo 18">
          <a:extLst>
            <a:ext uri="{FF2B5EF4-FFF2-40B4-BE49-F238E27FC236}">
              <a16:creationId xmlns:a16="http://schemas.microsoft.com/office/drawing/2014/main" id="{00000000-0008-0000-0500-000013000000}"/>
            </a:ext>
          </a:extLst>
        </xdr:cNvPr>
        <xdr:cNvSpPr/>
      </xdr:nvSpPr>
      <xdr:spPr>
        <a:xfrm>
          <a:off x="7394511" y="2882965"/>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2</xdr:col>
      <xdr:colOff>52096</xdr:colOff>
      <xdr:row>4</xdr:row>
      <xdr:rowOff>533401</xdr:rowOff>
    </xdr:from>
    <xdr:to>
      <xdr:col>2</xdr:col>
      <xdr:colOff>871537</xdr:colOff>
      <xdr:row>5</xdr:row>
      <xdr:rowOff>381000</xdr:rowOff>
    </xdr:to>
    <xdr:cxnSp macro="">
      <xdr:nvCxnSpPr>
        <xdr:cNvPr id="20" name="Conector angular 19">
          <a:extLst>
            <a:ext uri="{FF2B5EF4-FFF2-40B4-BE49-F238E27FC236}">
              <a16:creationId xmlns:a16="http://schemas.microsoft.com/office/drawing/2014/main" id="{00000000-0008-0000-0500-000014000000}"/>
            </a:ext>
          </a:extLst>
        </xdr:cNvPr>
        <xdr:cNvCxnSpPr>
          <a:stCxn id="7" idx="2"/>
          <a:endCxn id="2" idx="0"/>
        </xdr:cNvCxnSpPr>
      </xdr:nvCxnSpPr>
      <xdr:spPr>
        <a:xfrm rot="16200000" flipH="1">
          <a:off x="2019155" y="2109642"/>
          <a:ext cx="447674" cy="81944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684050</xdr:colOff>
      <xdr:row>4</xdr:row>
      <xdr:rowOff>561004</xdr:rowOff>
    </xdr:from>
    <xdr:to>
      <xdr:col>4</xdr:col>
      <xdr:colOff>842769</xdr:colOff>
      <xdr:row>5</xdr:row>
      <xdr:rowOff>353203</xdr:rowOff>
    </xdr:to>
    <xdr:cxnSp macro="">
      <xdr:nvCxnSpPr>
        <xdr:cNvPr id="21" name="Conector angular 20">
          <a:extLst>
            <a:ext uri="{FF2B5EF4-FFF2-40B4-BE49-F238E27FC236}">
              <a16:creationId xmlns:a16="http://schemas.microsoft.com/office/drawing/2014/main" id="{00000000-0008-0000-0500-000015000000}"/>
            </a:ext>
          </a:extLst>
        </xdr:cNvPr>
        <xdr:cNvCxnSpPr>
          <a:stCxn id="8" idx="2"/>
          <a:endCxn id="3" idx="0"/>
        </xdr:cNvCxnSpPr>
      </xdr:nvCxnSpPr>
      <xdr:spPr>
        <a:xfrm rot="5400000">
          <a:off x="5148798" y="2439906"/>
          <a:ext cx="392274" cy="1587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871538</xdr:colOff>
      <xdr:row>4</xdr:row>
      <xdr:rowOff>293039</xdr:rowOff>
    </xdr:from>
    <xdr:to>
      <xdr:col>4</xdr:col>
      <xdr:colOff>56956</xdr:colOff>
      <xdr:row>5</xdr:row>
      <xdr:rowOff>380999</xdr:rowOff>
    </xdr:to>
    <xdr:cxnSp macro="">
      <xdr:nvCxnSpPr>
        <xdr:cNvPr id="22" name="Conector angular 21">
          <a:extLst>
            <a:ext uri="{FF2B5EF4-FFF2-40B4-BE49-F238E27FC236}">
              <a16:creationId xmlns:a16="http://schemas.microsoft.com/office/drawing/2014/main" id="{00000000-0008-0000-0500-000016000000}"/>
            </a:ext>
          </a:extLst>
        </xdr:cNvPr>
        <xdr:cNvCxnSpPr>
          <a:stCxn id="8" idx="1"/>
          <a:endCxn id="2" idx="0"/>
        </xdr:cNvCxnSpPr>
      </xdr:nvCxnSpPr>
      <xdr:spPr>
        <a:xfrm rot="10800000" flipV="1">
          <a:off x="2652713" y="2055164"/>
          <a:ext cx="1985768" cy="68803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1374711</xdr:colOff>
      <xdr:row>4</xdr:row>
      <xdr:rowOff>196915</xdr:rowOff>
    </xdr:from>
    <xdr:to>
      <xdr:col>3</xdr:col>
      <xdr:colOff>441066</xdr:colOff>
      <xdr:row>4</xdr:row>
      <xdr:rowOff>379057</xdr:rowOff>
    </xdr:to>
    <xdr:sp macro="" textlink="">
      <xdr:nvSpPr>
        <xdr:cNvPr id="23" name="Rectángulo 22">
          <a:extLst>
            <a:ext uri="{FF2B5EF4-FFF2-40B4-BE49-F238E27FC236}">
              <a16:creationId xmlns:a16="http://schemas.microsoft.com/office/drawing/2014/main" id="{00000000-0008-0000-0500-000017000000}"/>
            </a:ext>
          </a:extLst>
        </xdr:cNvPr>
        <xdr:cNvSpPr/>
      </xdr:nvSpPr>
      <xdr:spPr>
        <a:xfrm>
          <a:off x="3155886" y="195904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4</xdr:col>
      <xdr:colOff>679386</xdr:colOff>
      <xdr:row>5</xdr:row>
      <xdr:rowOff>73090</xdr:rowOff>
    </xdr:from>
    <xdr:to>
      <xdr:col>4</xdr:col>
      <xdr:colOff>1145916</xdr:colOff>
      <xdr:row>5</xdr:row>
      <xdr:rowOff>255232</xdr:rowOff>
    </xdr:to>
    <xdr:sp macro="" textlink="">
      <xdr:nvSpPr>
        <xdr:cNvPr id="24" name="Rectángulo 23">
          <a:extLst>
            <a:ext uri="{FF2B5EF4-FFF2-40B4-BE49-F238E27FC236}">
              <a16:creationId xmlns:a16="http://schemas.microsoft.com/office/drawing/2014/main" id="{00000000-0008-0000-0500-000018000000}"/>
            </a:ext>
          </a:extLst>
        </xdr:cNvPr>
        <xdr:cNvSpPr/>
      </xdr:nvSpPr>
      <xdr:spPr>
        <a:xfrm>
          <a:off x="5260911" y="243529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1</xdr:col>
      <xdr:colOff>850836</xdr:colOff>
      <xdr:row>5</xdr:row>
      <xdr:rowOff>73090</xdr:rowOff>
    </xdr:from>
    <xdr:to>
      <xdr:col>2</xdr:col>
      <xdr:colOff>298191</xdr:colOff>
      <xdr:row>5</xdr:row>
      <xdr:rowOff>255232</xdr:rowOff>
    </xdr:to>
    <xdr:sp macro="" textlink="">
      <xdr:nvSpPr>
        <xdr:cNvPr id="25" name="Rectángulo 24">
          <a:extLst>
            <a:ext uri="{FF2B5EF4-FFF2-40B4-BE49-F238E27FC236}">
              <a16:creationId xmlns:a16="http://schemas.microsoft.com/office/drawing/2014/main" id="{00000000-0008-0000-0500-000019000000}"/>
            </a:ext>
          </a:extLst>
        </xdr:cNvPr>
        <xdr:cNvSpPr/>
      </xdr:nvSpPr>
      <xdr:spPr>
        <a:xfrm>
          <a:off x="1612836" y="243529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4</xdr:col>
      <xdr:colOff>690563</xdr:colOff>
      <xdr:row>8</xdr:row>
      <xdr:rowOff>819150</xdr:rowOff>
    </xdr:from>
    <xdr:to>
      <xdr:col>6</xdr:col>
      <xdr:colOff>1123950</xdr:colOff>
      <xdr:row>10</xdr:row>
      <xdr:rowOff>57151</xdr:rowOff>
    </xdr:to>
    <xdr:cxnSp macro="">
      <xdr:nvCxnSpPr>
        <xdr:cNvPr id="26" name="Conector angular 25">
          <a:extLst>
            <a:ext uri="{FF2B5EF4-FFF2-40B4-BE49-F238E27FC236}">
              <a16:creationId xmlns:a16="http://schemas.microsoft.com/office/drawing/2014/main" id="{00000000-0008-0000-0500-00001A000000}"/>
            </a:ext>
          </a:extLst>
        </xdr:cNvPr>
        <xdr:cNvCxnSpPr>
          <a:stCxn id="6" idx="2"/>
          <a:endCxn id="4" idx="0"/>
        </xdr:cNvCxnSpPr>
      </xdr:nvCxnSpPr>
      <xdr:spPr>
        <a:xfrm rot="5400000">
          <a:off x="6322219" y="3931444"/>
          <a:ext cx="752476" cy="2852737"/>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269811</xdr:colOff>
      <xdr:row>9</xdr:row>
      <xdr:rowOff>25465</xdr:rowOff>
    </xdr:from>
    <xdr:to>
      <xdr:col>4</xdr:col>
      <xdr:colOff>736341</xdr:colOff>
      <xdr:row>9</xdr:row>
      <xdr:rowOff>207607</xdr:rowOff>
    </xdr:to>
    <xdr:sp macro="" textlink="">
      <xdr:nvSpPr>
        <xdr:cNvPr id="27" name="Rectángulo 26">
          <a:extLst>
            <a:ext uri="{FF2B5EF4-FFF2-40B4-BE49-F238E27FC236}">
              <a16:creationId xmlns:a16="http://schemas.microsoft.com/office/drawing/2014/main" id="{00000000-0008-0000-0500-00001B000000}"/>
            </a:ext>
          </a:extLst>
        </xdr:cNvPr>
        <xdr:cNvSpPr/>
      </xdr:nvSpPr>
      <xdr:spPr>
        <a:xfrm>
          <a:off x="4851336" y="510229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6</xdr:col>
      <xdr:colOff>822261</xdr:colOff>
      <xdr:row>9</xdr:row>
      <xdr:rowOff>120715</xdr:rowOff>
    </xdr:from>
    <xdr:to>
      <xdr:col>6</xdr:col>
      <xdr:colOff>1288791</xdr:colOff>
      <xdr:row>9</xdr:row>
      <xdr:rowOff>302857</xdr:rowOff>
    </xdr:to>
    <xdr:sp macro="" textlink="">
      <xdr:nvSpPr>
        <xdr:cNvPr id="28" name="Rectángulo 27">
          <a:extLst>
            <a:ext uri="{FF2B5EF4-FFF2-40B4-BE49-F238E27FC236}">
              <a16:creationId xmlns:a16="http://schemas.microsoft.com/office/drawing/2014/main" id="{00000000-0008-0000-0500-00001C000000}"/>
            </a:ext>
          </a:extLst>
        </xdr:cNvPr>
        <xdr:cNvSpPr/>
      </xdr:nvSpPr>
      <xdr:spPr>
        <a:xfrm>
          <a:off x="7823136" y="519754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0</xdr:col>
      <xdr:colOff>6350</xdr:colOff>
      <xdr:row>21</xdr:row>
      <xdr:rowOff>98425</xdr:rowOff>
    </xdr:from>
    <xdr:to>
      <xdr:col>2</xdr:col>
      <xdr:colOff>143985</xdr:colOff>
      <xdr:row>24</xdr:row>
      <xdr:rowOff>28621</xdr:rowOff>
    </xdr:to>
    <xdr:sp macro="" textlink="">
      <xdr:nvSpPr>
        <xdr:cNvPr id="29" name="Proceso 28">
          <a:hlinkClick xmlns:r="http://schemas.openxmlformats.org/officeDocument/2006/relationships" r:id="rId1"/>
          <a:extLst>
            <a:ext uri="{FF2B5EF4-FFF2-40B4-BE49-F238E27FC236}">
              <a16:creationId xmlns:a16="http://schemas.microsoft.com/office/drawing/2014/main" id="{00000000-0008-0000-0500-00001D000000}"/>
            </a:ext>
          </a:extLst>
        </xdr:cNvPr>
        <xdr:cNvSpPr/>
      </xdr:nvSpPr>
      <xdr:spPr>
        <a:xfrm>
          <a:off x="6350" y="9280525"/>
          <a:ext cx="1918810" cy="50169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de requisitos</a:t>
          </a:r>
          <a:endParaRPr lang="es-MX" sz="1100"/>
        </a:p>
      </xdr:txBody>
    </xdr:sp>
    <xdr:clientData/>
  </xdr:twoCellAnchor>
  <xdr:twoCellAnchor editAs="oneCell">
    <xdr:from>
      <xdr:col>0</xdr:col>
      <xdr:colOff>0</xdr:colOff>
      <xdr:row>0</xdr:row>
      <xdr:rowOff>1</xdr:rowOff>
    </xdr:from>
    <xdr:to>
      <xdr:col>2</xdr:col>
      <xdr:colOff>57150</xdr:colOff>
      <xdr:row>1</xdr:row>
      <xdr:rowOff>477132</xdr:rowOff>
    </xdr:to>
    <xdr:pic>
      <xdr:nvPicPr>
        <xdr:cNvPr id="30" name="Imagen 29">
          <a:extLst>
            <a:ext uri="{FF2B5EF4-FFF2-40B4-BE49-F238E27FC236}">
              <a16:creationId xmlns:a16="http://schemas.microsoft.com/office/drawing/2014/main" id="{00000000-0008-0000-05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838325" cy="9057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240722</xdr:colOff>
      <xdr:row>20</xdr:row>
      <xdr:rowOff>201755</xdr:rowOff>
    </xdr:from>
    <xdr:to>
      <xdr:col>0</xdr:col>
      <xdr:colOff>1517073</xdr:colOff>
      <xdr:row>21</xdr:row>
      <xdr:rowOff>304800</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240722" y="87837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21" Type="http://schemas.openxmlformats.org/officeDocument/2006/relationships/ctrlProp" Target="../ctrlProps/ctrlProp38.xml"/><Relationship Id="rId34" Type="http://schemas.openxmlformats.org/officeDocument/2006/relationships/ctrlProp" Target="../ctrlProps/ctrlProp51.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8" Type="http://schemas.openxmlformats.org/officeDocument/2006/relationships/ctrlProp" Target="../ctrlProps/ctrlProp25.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4.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cre.gob.m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8"/>
  </sheetPr>
  <dimension ref="A1:XFC77"/>
  <sheetViews>
    <sheetView tabSelected="1" workbookViewId="0">
      <selection activeCell="A17" sqref="A17:XFD17"/>
    </sheetView>
  </sheetViews>
  <sheetFormatPr baseColWidth="10" defaultColWidth="0" defaultRowHeight="16.5" zeroHeight="1" x14ac:dyDescent="0.3"/>
  <cols>
    <col min="1" max="1" width="124.140625" style="3" customWidth="1"/>
    <col min="2" max="2" width="12.140625" style="3" hidden="1"/>
    <col min="3" max="5" width="11.42578125" style="3" hidden="1"/>
    <col min="6" max="6" width="14" style="3" hidden="1"/>
    <col min="7" max="16383" width="11.42578125" style="3" hidden="1"/>
    <col min="16384" max="16384" width="2.28515625" style="3" hidden="1"/>
  </cols>
  <sheetData>
    <row r="1" spans="1:1" ht="48.75" customHeight="1" x14ac:dyDescent="0.3">
      <c r="A1" s="62" t="s">
        <v>50</v>
      </c>
    </row>
    <row r="2" spans="1:1" ht="51.75" customHeight="1" x14ac:dyDescent="0.3">
      <c r="A2" s="62" t="s">
        <v>104</v>
      </c>
    </row>
    <row r="3" spans="1:1" ht="52.5" customHeight="1" x14ac:dyDescent="0.3"/>
    <row r="4" spans="1:1" x14ac:dyDescent="0.3">
      <c r="A4" s="4" t="s">
        <v>54</v>
      </c>
    </row>
    <row r="5" spans="1:1" ht="121.5" customHeight="1" x14ac:dyDescent="0.3">
      <c r="A5" s="12" t="s">
        <v>142</v>
      </c>
    </row>
    <row r="6" spans="1:1" ht="27.75" customHeight="1" x14ac:dyDescent="0.3">
      <c r="A6" s="4" t="s">
        <v>56</v>
      </c>
    </row>
    <row r="7" spans="1:1" ht="63.75" customHeight="1" x14ac:dyDescent="0.3">
      <c r="A7" s="12" t="s">
        <v>111</v>
      </c>
    </row>
    <row r="8" spans="1:1" ht="48.75" customHeight="1" x14ac:dyDescent="0.3">
      <c r="A8" s="12" t="s">
        <v>139</v>
      </c>
    </row>
    <row r="9" spans="1:1" ht="48.75" customHeight="1" x14ac:dyDescent="0.3">
      <c r="A9" s="12" t="s">
        <v>138</v>
      </c>
    </row>
    <row r="10" spans="1:1" ht="39" customHeight="1" x14ac:dyDescent="0.3">
      <c r="A10" s="4" t="s">
        <v>57</v>
      </c>
    </row>
    <row r="11" spans="1:1" ht="73.5" customHeight="1" x14ac:dyDescent="0.3">
      <c r="A11" s="12" t="s">
        <v>140</v>
      </c>
    </row>
    <row r="12" spans="1:1" ht="41.25" customHeight="1" x14ac:dyDescent="0.3">
      <c r="A12" s="12" t="s">
        <v>79</v>
      </c>
    </row>
    <row r="13" spans="1:1" ht="65.25" customHeight="1" x14ac:dyDescent="0.3">
      <c r="A13" s="12" t="s">
        <v>112</v>
      </c>
    </row>
    <row r="14" spans="1:1" ht="62.25" customHeight="1" x14ac:dyDescent="0.3">
      <c r="A14" s="98" t="s">
        <v>113</v>
      </c>
    </row>
    <row r="15" spans="1:1" ht="54.75" customHeight="1" x14ac:dyDescent="0.3">
      <c r="A15" s="4" t="s">
        <v>55</v>
      </c>
    </row>
    <row r="16" spans="1:1" ht="132" x14ac:dyDescent="0.3">
      <c r="A16" s="12" t="s">
        <v>198</v>
      </c>
    </row>
    <row r="17" spans="1:1" ht="75.75" customHeight="1" x14ac:dyDescent="0.3">
      <c r="A17" s="12" t="s">
        <v>105</v>
      </c>
    </row>
    <row r="18" spans="1:1" ht="96" customHeight="1" x14ac:dyDescent="0.3">
      <c r="A18" s="25" t="s">
        <v>115</v>
      </c>
    </row>
    <row r="19" spans="1:1" ht="87.75" customHeight="1" x14ac:dyDescent="0.3">
      <c r="A19" s="26" t="s">
        <v>106</v>
      </c>
    </row>
    <row r="20" spans="1:1" ht="42.75" customHeight="1" x14ac:dyDescent="0.3">
      <c r="A20" s="4" t="s">
        <v>58</v>
      </c>
    </row>
    <row r="21" spans="1:1" ht="22.5" customHeight="1" x14ac:dyDescent="0.3">
      <c r="A21" s="3" t="s">
        <v>59</v>
      </c>
    </row>
    <row r="22" spans="1:1" ht="24" customHeight="1" x14ac:dyDescent="0.3">
      <c r="A22" s="3" t="s">
        <v>114</v>
      </c>
    </row>
    <row r="23" spans="1:1" ht="24" customHeight="1" x14ac:dyDescent="0.3">
      <c r="A23" s="3" t="s">
        <v>60</v>
      </c>
    </row>
    <row r="24" spans="1:1" ht="24" customHeight="1" x14ac:dyDescent="0.3">
      <c r="A24" s="3" t="s">
        <v>61</v>
      </c>
    </row>
    <row r="25" spans="1:1" ht="24" customHeight="1" x14ac:dyDescent="0.3">
      <c r="A25" s="3" t="s">
        <v>62</v>
      </c>
    </row>
    <row r="26" spans="1:1" ht="51.75" customHeight="1" x14ac:dyDescent="0.3">
      <c r="A26" s="12" t="s">
        <v>141</v>
      </c>
    </row>
    <row r="27" spans="1:1" ht="51.75" customHeight="1" x14ac:dyDescent="0.3">
      <c r="A27" s="57" t="s">
        <v>82</v>
      </c>
    </row>
    <row r="28" spans="1:1" ht="324" customHeight="1" x14ac:dyDescent="0.3">
      <c r="A28" s="238" t="s">
        <v>80</v>
      </c>
    </row>
    <row r="29" spans="1:1" ht="86.25" customHeight="1" x14ac:dyDescent="0.3">
      <c r="A29" s="238"/>
    </row>
    <row r="30" spans="1:1" ht="101.25" customHeight="1" x14ac:dyDescent="0.3">
      <c r="A30" s="63" t="s">
        <v>81</v>
      </c>
    </row>
    <row r="31" spans="1:1" ht="33.75" customHeight="1" x14ac:dyDescent="0.3">
      <c r="A31" s="4" t="s">
        <v>83</v>
      </c>
    </row>
    <row r="32" spans="1:1" ht="82.5" x14ac:dyDescent="0.3">
      <c r="A32" s="12" t="s">
        <v>107</v>
      </c>
    </row>
    <row r="33" spans="1:1" x14ac:dyDescent="0.3"/>
    <row r="34" spans="1:1" x14ac:dyDescent="0.3"/>
    <row r="35" spans="1:1" x14ac:dyDescent="0.3"/>
    <row r="36" spans="1:1" x14ac:dyDescent="0.3"/>
    <row r="37" spans="1:1" x14ac:dyDescent="0.3"/>
    <row r="38" spans="1:1" x14ac:dyDescent="0.3"/>
    <row r="39" spans="1:1" x14ac:dyDescent="0.3"/>
    <row r="40" spans="1:1" x14ac:dyDescent="0.3">
      <c r="A40" s="4"/>
    </row>
    <row r="41" spans="1:1" x14ac:dyDescent="0.3">
      <c r="A41" s="12"/>
    </row>
    <row r="42" spans="1:1" x14ac:dyDescent="0.3"/>
    <row r="43" spans="1:1" x14ac:dyDescent="0.3"/>
    <row r="44" spans="1:1" x14ac:dyDescent="0.3"/>
    <row r="77" x14ac:dyDescent="0.3"/>
  </sheetData>
  <sheetProtection password="E257"/>
  <mergeCells count="1">
    <mergeCell ref="A28:A29"/>
  </mergeCells>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sheetPr>
  <dimension ref="A1:XFC914"/>
  <sheetViews>
    <sheetView topLeftCell="A7" zoomScaleNormal="100" workbookViewId="0">
      <selection activeCell="C22" sqref="C22"/>
    </sheetView>
  </sheetViews>
  <sheetFormatPr baseColWidth="10" defaultColWidth="0" defaultRowHeight="16.5" zeroHeight="1" x14ac:dyDescent="0.3"/>
  <cols>
    <col min="1" max="1" width="11.42578125" style="8" customWidth="1"/>
    <col min="2" max="2" width="60.85546875" style="3" customWidth="1"/>
    <col min="3" max="3" width="58.140625" style="3" customWidth="1"/>
    <col min="4" max="4" width="46.28515625" style="3" customWidth="1"/>
    <col min="5" max="5" width="17.7109375" style="3" customWidth="1"/>
    <col min="6" max="6" width="20.5703125" style="3" customWidth="1"/>
    <col min="7" max="7" width="17.28515625" style="3" customWidth="1"/>
    <col min="8" max="8" width="19.5703125" style="3" customWidth="1"/>
    <col min="9" max="9" width="17" style="3" customWidth="1"/>
    <col min="10" max="11" width="0" style="3" hidden="1" customWidth="1"/>
    <col min="12" max="16383" width="11.42578125" style="3" hidden="1"/>
    <col min="16384" max="16384" width="4.85546875" style="3" hidden="1" customWidth="1"/>
  </cols>
  <sheetData>
    <row r="1" spans="1:8" x14ac:dyDescent="0.3">
      <c r="A1" s="67"/>
      <c r="B1" s="68"/>
    </row>
    <row r="2" spans="1:8" x14ac:dyDescent="0.3">
      <c r="A2" s="69"/>
      <c r="B2" s="70"/>
    </row>
    <row r="3" spans="1:8" x14ac:dyDescent="0.3">
      <c r="A3" s="69"/>
      <c r="B3" s="68"/>
      <c r="C3" s="4" t="s">
        <v>108</v>
      </c>
    </row>
    <row r="4" spans="1:8" x14ac:dyDescent="0.3">
      <c r="A4" s="69"/>
      <c r="B4" s="68"/>
      <c r="C4" s="4"/>
    </row>
    <row r="5" spans="1:8" x14ac:dyDescent="0.3">
      <c r="A5" s="69"/>
      <c r="B5" s="68"/>
    </row>
    <row r="6" spans="1:8" ht="24.75" customHeight="1" x14ac:dyDescent="0.3">
      <c r="A6" s="71"/>
      <c r="B6" s="72" t="s">
        <v>0</v>
      </c>
      <c r="C6" s="5"/>
      <c r="D6" s="5"/>
      <c r="E6" s="5"/>
    </row>
    <row r="7" spans="1:8" ht="24.75" customHeight="1" x14ac:dyDescent="0.3">
      <c r="A7" s="69"/>
      <c r="B7" s="68" t="s">
        <v>72</v>
      </c>
      <c r="C7" s="124" t="str">
        <f>IF(D7=1,"Operando","Por iniciar operaciones o construcción")</f>
        <v>Por iniciar operaciones o construcción</v>
      </c>
      <c r="D7" s="100">
        <v>2</v>
      </c>
      <c r="E7" s="99"/>
      <c r="F7" s="99"/>
      <c r="G7" s="99"/>
      <c r="H7" s="99"/>
    </row>
    <row r="8" spans="1:8" ht="74.25" customHeight="1" x14ac:dyDescent="0.3">
      <c r="A8" s="69"/>
      <c r="B8" s="68"/>
      <c r="C8" s="130" t="str">
        <f>IF(AND(D27=TRUE,D7=2),"Para sistemas de almacenamiento vinculado a ducto de Gas LP se otorgan permisos solamente para sistemas 'Por iniciar operaciones o construcción' por lo que deberá seleccionar esta opción en el campo correspondiente a Estatus del sistema.","")</f>
        <v/>
      </c>
      <c r="D8" s="100"/>
      <c r="E8" s="99"/>
      <c r="F8" s="99"/>
      <c r="G8" s="99"/>
      <c r="H8" s="99"/>
    </row>
    <row r="9" spans="1:8" ht="35.25" customHeight="1" x14ac:dyDescent="0.3">
      <c r="A9" s="69"/>
      <c r="B9" s="75" t="s">
        <v>124</v>
      </c>
      <c r="C9" s="17" t="s">
        <v>125</v>
      </c>
      <c r="D9" s="64"/>
      <c r="E9" s="99"/>
      <c r="F9" s="99"/>
      <c r="G9" s="99"/>
      <c r="H9" s="99"/>
    </row>
    <row r="10" spans="1:8" ht="35.25" customHeight="1" x14ac:dyDescent="0.3">
      <c r="A10" s="69"/>
      <c r="B10" s="207" t="s">
        <v>195</v>
      </c>
      <c r="C10" s="218"/>
      <c r="D10" s="64"/>
      <c r="E10" s="99"/>
      <c r="F10" s="99"/>
      <c r="G10" s="99"/>
      <c r="H10" s="99"/>
    </row>
    <row r="11" spans="1:8" ht="35.25" customHeight="1" x14ac:dyDescent="0.3">
      <c r="A11" s="69"/>
      <c r="B11" s="207" t="s">
        <v>196</v>
      </c>
      <c r="C11" s="15"/>
      <c r="D11" s="64"/>
      <c r="E11" s="99"/>
      <c r="F11" s="99"/>
      <c r="G11" s="99"/>
      <c r="H11" s="99"/>
    </row>
    <row r="12" spans="1:8" ht="45.75" customHeight="1" x14ac:dyDescent="0.3">
      <c r="A12" s="69"/>
      <c r="B12" s="125" t="s">
        <v>116</v>
      </c>
      <c r="C12" s="90"/>
      <c r="D12" s="64"/>
      <c r="E12" s="99"/>
      <c r="F12" s="99"/>
      <c r="G12" s="99"/>
      <c r="H12" s="99"/>
    </row>
    <row r="13" spans="1:8" ht="25.5" customHeight="1" x14ac:dyDescent="0.3">
      <c r="A13" s="69"/>
      <c r="B13" s="127" t="s">
        <v>117</v>
      </c>
      <c r="C13" s="169"/>
      <c r="D13" s="129">
        <v>1</v>
      </c>
      <c r="E13" s="99"/>
      <c r="F13" s="99"/>
      <c r="G13" s="99"/>
      <c r="H13" s="99"/>
    </row>
    <row r="14" spans="1:8" ht="21" customHeight="1" x14ac:dyDescent="0.3">
      <c r="A14" s="69"/>
      <c r="B14" s="127" t="s">
        <v>118</v>
      </c>
      <c r="C14" s="128"/>
      <c r="D14" s="64"/>
      <c r="E14" s="99"/>
      <c r="F14" s="99"/>
      <c r="G14" s="99"/>
      <c r="H14" s="99"/>
    </row>
    <row r="15" spans="1:8" ht="35.25" customHeight="1" x14ac:dyDescent="0.3">
      <c r="A15" s="69"/>
      <c r="B15" s="127" t="s">
        <v>119</v>
      </c>
      <c r="C15" s="15"/>
      <c r="D15" s="64"/>
      <c r="E15" s="99"/>
      <c r="F15" s="99"/>
      <c r="G15" s="99"/>
      <c r="H15" s="99"/>
    </row>
    <row r="16" spans="1:8" ht="24.75" customHeight="1" x14ac:dyDescent="0.3">
      <c r="A16" s="73" t="s">
        <v>123</v>
      </c>
      <c r="B16" s="68"/>
      <c r="C16" s="168"/>
      <c r="D16" s="122" t="b">
        <v>0</v>
      </c>
      <c r="E16" s="99"/>
      <c r="F16" s="99"/>
      <c r="G16" s="99"/>
      <c r="H16" s="99"/>
    </row>
    <row r="17" spans="1:8" ht="40.5" customHeight="1" x14ac:dyDescent="0.3">
      <c r="A17" s="73"/>
      <c r="B17" s="68"/>
      <c r="C17" s="203" t="str">
        <f>IF(D16=TRUE,"Los permisos  se otorgarán de manera separada para petróleo, gas licuado de petróleo, petrolíferos y bioenergéticos.","")</f>
        <v/>
      </c>
      <c r="D17" s="122"/>
      <c r="E17" s="99"/>
      <c r="F17" s="99"/>
      <c r="G17" s="99"/>
      <c r="H17" s="99"/>
    </row>
    <row r="18" spans="1:8" x14ac:dyDescent="0.3">
      <c r="A18" s="179"/>
      <c r="B18" s="124"/>
      <c r="C18" s="168"/>
      <c r="D18" s="122" t="b">
        <v>0</v>
      </c>
      <c r="E18" s="99"/>
      <c r="F18" s="99"/>
      <c r="G18" s="99"/>
      <c r="H18" s="99"/>
    </row>
    <row r="19" spans="1:8" x14ac:dyDescent="0.3">
      <c r="A19" s="179"/>
      <c r="B19" s="100">
        <f>IF(OR(D18=TRUE,D19=TRUE),1,0)</f>
        <v>0</v>
      </c>
      <c r="C19" s="168"/>
      <c r="D19" s="122" t="b">
        <v>0</v>
      </c>
      <c r="E19" s="99"/>
      <c r="F19" s="99"/>
      <c r="G19" s="99"/>
      <c r="H19" s="99"/>
    </row>
    <row r="20" spans="1:8" ht="102.75" customHeight="1" x14ac:dyDescent="0.3">
      <c r="A20" s="179"/>
      <c r="B20" s="180"/>
      <c r="C20" s="131" t="str">
        <f>IF(B19=0,"",CONCATENATE("Si de conformidad con el Acuerdo  A/055/2015 ,"," la instalación para la cual desea solicitar permiso  consiste en una instalación en operaciones de EXPENDIO EN SU MODALIDAD DE ESTACIÓN DE SERVICIO PARA AUTOCONSUMO ","  utilizados para la realización de sus actividades, deberá especificarlo en la casilla a continuación:"))</f>
        <v/>
      </c>
      <c r="D20" s="123"/>
      <c r="E20" s="99"/>
      <c r="F20" s="99"/>
      <c r="G20" s="99"/>
      <c r="H20" s="99"/>
    </row>
    <row r="21" spans="1:8" ht="16.5" customHeight="1" x14ac:dyDescent="0.3">
      <c r="A21" s="179"/>
      <c r="B21" s="180"/>
      <c r="C21" s="189" t="s">
        <v>209</v>
      </c>
      <c r="D21" s="123"/>
      <c r="E21" s="99"/>
      <c r="F21" s="99"/>
      <c r="G21" s="99"/>
      <c r="H21" s="99"/>
    </row>
    <row r="22" spans="1:8" ht="43.5" customHeight="1" x14ac:dyDescent="0.3">
      <c r="A22" s="179"/>
      <c r="B22" s="180"/>
      <c r="C22" s="131" t="str">
        <f>IF(C21="","",IF(C21="SI","Ud. deberá continuar con el llenado del formato electrónico para la modalidad de estación de Servicio para Autoconsumo, ubicado en el portal de la OPE (Oficialía de Partes Electrónicas)","Si su respuesta fue NO continúe con el llenado de su Solicitud."))</f>
        <v>Si su respuesta fue NO continúe con el llenado de su Solicitud.</v>
      </c>
      <c r="D22"/>
      <c r="E22" s="99"/>
      <c r="F22" s="99"/>
      <c r="G22" s="99"/>
      <c r="H22" s="99"/>
    </row>
    <row r="23" spans="1:8" x14ac:dyDescent="0.3">
      <c r="A23" s="179"/>
      <c r="B23" s="180"/>
      <c r="C23" s="168"/>
      <c r="D23" s="122" t="b">
        <v>0</v>
      </c>
      <c r="E23" s="99"/>
      <c r="F23" s="99"/>
      <c r="G23" s="99"/>
      <c r="H23" s="99"/>
    </row>
    <row r="24" spans="1:8" x14ac:dyDescent="0.3">
      <c r="A24" s="179"/>
      <c r="B24" s="180"/>
      <c r="C24" s="168"/>
      <c r="D24" s="122" t="b">
        <v>1</v>
      </c>
      <c r="E24" s="99"/>
      <c r="F24" s="99"/>
      <c r="G24" s="99"/>
      <c r="H24" s="99"/>
    </row>
    <row r="25" spans="1:8" x14ac:dyDescent="0.3">
      <c r="A25" s="179"/>
      <c r="B25" s="180"/>
      <c r="C25" s="101" t="str">
        <f>IF(D24=TRUE,"Deberá especificar la ubicación de la infraestructura de Almacenamiento","")</f>
        <v>Deberá especificar la ubicación de la infraestructura de Almacenamiento</v>
      </c>
      <c r="D25" s="123"/>
      <c r="E25" s="99"/>
      <c r="F25" s="99"/>
      <c r="G25" s="99"/>
      <c r="H25" s="99"/>
    </row>
    <row r="26" spans="1:8" x14ac:dyDescent="0.3">
      <c r="A26" s="179"/>
      <c r="B26" s="180"/>
      <c r="C26" s="168"/>
      <c r="D26" s="122">
        <v>3</v>
      </c>
      <c r="E26" s="99"/>
      <c r="F26" s="99"/>
      <c r="G26" s="99"/>
      <c r="H26" s="99"/>
    </row>
    <row r="27" spans="1:8" x14ac:dyDescent="0.3">
      <c r="A27" s="179"/>
      <c r="B27" s="180"/>
      <c r="C27" s="168"/>
      <c r="D27" s="122" t="b">
        <v>0</v>
      </c>
      <c r="E27" s="99"/>
      <c r="F27" s="99"/>
      <c r="G27" s="99"/>
      <c r="H27" s="99"/>
    </row>
    <row r="28" spans="1:8" ht="57.75" customHeight="1" x14ac:dyDescent="0.3">
      <c r="A28" s="179"/>
      <c r="B28" s="100">
        <f>IF(AND(D27=TRUE,D7=2),1,0)</f>
        <v>0</v>
      </c>
      <c r="C28" s="131" t="str">
        <f>IF(AND(D27=TRUE,D7=2),"¡ERROR! EL ESTATUS DEL SISTEMA DE ALMACENAMIENTO VINCULADO A DUCTO DE GLP DEBE SER POR INICIAR OPERACIONES O CONSTRUCCIÓN","")</f>
        <v/>
      </c>
      <c r="D28" s="123"/>
      <c r="E28" s="99"/>
      <c r="F28" s="99"/>
      <c r="G28" s="99"/>
      <c r="H28" s="99"/>
    </row>
    <row r="29" spans="1:8" ht="69.75" customHeight="1" x14ac:dyDescent="0.3">
      <c r="A29" s="179"/>
      <c r="B29" s="100"/>
      <c r="C29" s="131" t="str">
        <f>IF(D27=TRUE,"Los permisos se otorgarán de manera separada para petróleo, gas licuado de petróleo, petrolíferos y bioenergéticos.","")</f>
        <v/>
      </c>
      <c r="D29" s="123"/>
      <c r="E29" s="99"/>
      <c r="F29" s="99"/>
      <c r="G29" s="99"/>
      <c r="H29" s="99"/>
    </row>
    <row r="30" spans="1:8" x14ac:dyDescent="0.3">
      <c r="A30" s="179"/>
      <c r="B30" s="180"/>
      <c r="C30" s="168"/>
      <c r="D30" s="122" t="b">
        <v>0</v>
      </c>
      <c r="E30" s="99"/>
      <c r="F30" s="99"/>
      <c r="G30" s="99"/>
      <c r="H30" s="99"/>
    </row>
    <row r="31" spans="1:8" x14ac:dyDescent="0.3">
      <c r="A31" s="179"/>
      <c r="B31" s="180"/>
      <c r="C31" s="101" t="str">
        <f>IF($D$30=TRUE,"Especificar nombre (s) de los productos petrolíferos en la celda a continuación","")</f>
        <v/>
      </c>
      <c r="D31" s="181"/>
      <c r="E31" s="99"/>
      <c r="F31" s="99"/>
      <c r="G31" s="99"/>
      <c r="H31" s="99"/>
    </row>
    <row r="32" spans="1:8" x14ac:dyDescent="0.3">
      <c r="A32" s="179"/>
      <c r="B32" s="180"/>
      <c r="C32" s="89"/>
      <c r="D32" s="181"/>
      <c r="E32" s="99"/>
      <c r="F32" s="99"/>
      <c r="G32" s="99"/>
      <c r="H32" s="99"/>
    </row>
    <row r="33" spans="1:8" x14ac:dyDescent="0.3">
      <c r="A33" s="179"/>
      <c r="B33" s="180"/>
      <c r="C33" s="168"/>
      <c r="D33" s="122" t="b">
        <v>0</v>
      </c>
      <c r="E33" s="99"/>
      <c r="F33" s="99"/>
      <c r="G33" s="99"/>
      <c r="H33" s="99"/>
    </row>
    <row r="34" spans="1:8" x14ac:dyDescent="0.3">
      <c r="A34" s="179"/>
      <c r="B34" s="180"/>
      <c r="C34" s="101" t="str">
        <f>IF($D$33=TRUE,"Especificar nombre (s) de los productos petroquímicos en la celda a continuación","")</f>
        <v/>
      </c>
      <c r="D34" s="181"/>
      <c r="E34" s="99"/>
      <c r="F34" s="99"/>
      <c r="G34" s="99"/>
      <c r="H34" s="99"/>
    </row>
    <row r="35" spans="1:8" x14ac:dyDescent="0.3">
      <c r="A35" s="179"/>
      <c r="B35" s="180"/>
      <c r="C35" s="89"/>
      <c r="D35" s="181"/>
      <c r="E35" s="99"/>
      <c r="F35" s="99"/>
      <c r="G35" s="99"/>
      <c r="H35" s="99"/>
    </row>
    <row r="36" spans="1:8" ht="54" customHeight="1" x14ac:dyDescent="0.3">
      <c r="A36" s="179"/>
      <c r="B36" s="180"/>
      <c r="C36" s="131" t="str">
        <f>IF(D33=TRUE,"Los permisos se otorgarán de manera separada para petróleo, gas licuado de petróleo, petrolíferos y bioenergéticos.","")</f>
        <v/>
      </c>
      <c r="D36" s="181"/>
      <c r="E36" s="99"/>
      <c r="F36" s="99"/>
      <c r="G36" s="99"/>
      <c r="H36" s="99"/>
    </row>
    <row r="37" spans="1:8" x14ac:dyDescent="0.3">
      <c r="A37" s="179"/>
      <c r="B37" s="180"/>
      <c r="C37" s="168"/>
      <c r="D37" s="122" t="b">
        <v>0</v>
      </c>
      <c r="E37" s="99"/>
      <c r="F37" s="99"/>
      <c r="G37" s="99"/>
      <c r="H37" s="99"/>
    </row>
    <row r="38" spans="1:8" x14ac:dyDescent="0.3">
      <c r="A38" s="179"/>
      <c r="B38" s="180"/>
      <c r="C38" s="101" t="str">
        <f>IF($D$37=TRUE,"Especificar nombre (s) de los productos petrolíferos en la celda a continuación","")</f>
        <v/>
      </c>
      <c r="D38" s="181"/>
      <c r="E38" s="99"/>
      <c r="F38" s="99"/>
      <c r="G38" s="99"/>
      <c r="H38" s="99"/>
    </row>
    <row r="39" spans="1:8" x14ac:dyDescent="0.3">
      <c r="A39" s="179"/>
      <c r="B39" s="180"/>
      <c r="C39" s="90"/>
      <c r="D39" s="181"/>
      <c r="E39" s="99"/>
      <c r="F39" s="99"/>
      <c r="G39" s="99"/>
      <c r="H39" s="99"/>
    </row>
    <row r="40" spans="1:8" x14ac:dyDescent="0.3">
      <c r="A40" s="179"/>
      <c r="B40" s="180"/>
      <c r="C40" s="131" t="str">
        <f>IF(D37=TRUE,"Los permisos se otorgarán de manera separada para petróleo, gas licuado de petróleo, petrolíferos y bioenergéticos.","")</f>
        <v/>
      </c>
      <c r="D40" s="181"/>
      <c r="E40" s="99"/>
      <c r="F40" s="99"/>
      <c r="G40" s="99"/>
      <c r="H40" s="99"/>
    </row>
    <row r="41" spans="1:8" x14ac:dyDescent="0.3">
      <c r="A41" s="73" t="s">
        <v>206</v>
      </c>
      <c r="B41" s="180"/>
      <c r="C41" s="227"/>
      <c r="D41" s="181"/>
      <c r="E41" s="99"/>
      <c r="F41" s="99"/>
      <c r="G41" s="99"/>
      <c r="H41" s="99"/>
    </row>
    <row r="42" spans="1:8" x14ac:dyDescent="0.3">
      <c r="A42" s="179"/>
      <c r="B42" s="180"/>
      <c r="C42" s="227"/>
      <c r="D42" s="122" t="b">
        <v>0</v>
      </c>
      <c r="E42" s="99"/>
      <c r="F42" s="99"/>
      <c r="G42" s="99"/>
      <c r="H42" s="99"/>
    </row>
    <row r="43" spans="1:8" x14ac:dyDescent="0.3">
      <c r="A43" s="179"/>
      <c r="B43" s="180"/>
      <c r="C43" s="227"/>
      <c r="D43" s="122" t="b">
        <v>0</v>
      </c>
      <c r="E43" s="99"/>
      <c r="F43" s="99"/>
      <c r="G43" s="99"/>
      <c r="H43" s="99"/>
    </row>
    <row r="44" spans="1:8" x14ac:dyDescent="0.3">
      <c r="A44" s="179"/>
      <c r="B44" s="180"/>
      <c r="C44" s="227"/>
      <c r="D44" s="228"/>
      <c r="E44" s="99"/>
      <c r="F44" s="99"/>
      <c r="G44" s="99"/>
      <c r="H44" s="99"/>
    </row>
    <row r="45" spans="1:8" x14ac:dyDescent="0.3">
      <c r="A45" s="179"/>
      <c r="B45" s="180"/>
      <c r="C45" s="183" t="str">
        <f>IF(D43=TRUE,"En el caso de instalación en mar, Indicar en la casilla a continuación el tipo de instalación :","")</f>
        <v/>
      </c>
      <c r="D45" s="228"/>
      <c r="E45" s="99"/>
      <c r="F45" s="99"/>
      <c r="G45" s="99"/>
      <c r="H45" s="99"/>
    </row>
    <row r="46" spans="1:8" x14ac:dyDescent="0.3">
      <c r="A46" s="179"/>
      <c r="B46" s="180"/>
      <c r="C46" s="229"/>
      <c r="D46" s="228"/>
      <c r="E46" s="99"/>
      <c r="F46" s="99"/>
      <c r="G46" s="99"/>
      <c r="H46" s="99"/>
    </row>
    <row r="47" spans="1:8" ht="116.25" customHeight="1" x14ac:dyDescent="0.3">
      <c r="A47" s="179"/>
      <c r="B47" s="180"/>
      <c r="C47" s="235" t="str">
        <f>IF(C46="Buquetanque",CONCATENATE("En caso de almacenamiento en buquetanque, en lo correspondiente a los requisitos técnicos llenar solamente la Sección 1 Bis incisos a-h. No deberá llenar las secciones 3 Descripción del Diseño"," y 4 Descripción de la Construcción, no le es aplicable la Evaluación de Impacto Social y en la sección Plan de Negocios, deberá llenar solamente el inciso a correspondiente a Inversión."),"")</f>
        <v/>
      </c>
      <c r="D47" s="228"/>
      <c r="E47" s="99"/>
      <c r="F47" s="99"/>
      <c r="G47" s="99"/>
      <c r="H47" s="99"/>
    </row>
    <row r="48" spans="1:8" ht="21" customHeight="1" x14ac:dyDescent="0.3">
      <c r="A48" s="179"/>
      <c r="B48" s="180"/>
      <c r="C48" s="131"/>
      <c r="D48" s="100" t="b">
        <v>0</v>
      </c>
      <c r="E48" s="99"/>
      <c r="F48" s="99"/>
      <c r="G48" s="99"/>
      <c r="H48" s="99"/>
    </row>
    <row r="49" spans="1:8" ht="21" customHeight="1" x14ac:dyDescent="0.3">
      <c r="A49" s="179"/>
      <c r="B49" s="180"/>
      <c r="C49" s="131"/>
      <c r="D49" s="99"/>
      <c r="E49" s="99"/>
      <c r="F49" s="99"/>
      <c r="G49" s="99"/>
      <c r="H49" s="99"/>
    </row>
    <row r="50" spans="1:8" ht="21" customHeight="1" x14ac:dyDescent="0.3">
      <c r="A50" s="179"/>
      <c r="C50" s="131"/>
      <c r="D50" s="99"/>
      <c r="E50" s="99"/>
      <c r="F50" s="99"/>
      <c r="G50" s="99"/>
      <c r="H50" s="99"/>
    </row>
    <row r="51" spans="1:8" x14ac:dyDescent="0.3">
      <c r="A51" s="73" t="str">
        <f>IF(B28=1,"",IF(C21="SI","","Requisitos técnicos"))</f>
        <v>Requisitos técnicos</v>
      </c>
      <c r="B51" s="68"/>
      <c r="C51" s="68"/>
      <c r="D51" s="99"/>
      <c r="E51" s="99"/>
      <c r="G51" s="10"/>
    </row>
    <row r="52" spans="1:8" x14ac:dyDescent="0.3">
      <c r="A52" s="118">
        <f>IF(B28=1,"",IF(C21="SI","",1))</f>
        <v>1</v>
      </c>
      <c r="B52" s="74" t="str">
        <f>IF(B28=1,"",IF(C21="SI","","Descripción general del proyecto y especificaciones técnicas que contengan adicionalmente lo siguiente (Artículos 50, fracción III y 51 fracción I y II LH y 45 RLH):"))</f>
        <v>Descripción general del proyecto y especificaciones técnicas que contengan adicionalmente lo siguiente (Artículos 50, fracción III y 51 fracción I y II LH y 45 RLH):</v>
      </c>
      <c r="C52" s="68"/>
    </row>
    <row r="53" spans="1:8" x14ac:dyDescent="0.3">
      <c r="A53" s="119" t="str">
        <f>IF(B28=1,"",IF(C21="SI","","a."))</f>
        <v>a.</v>
      </c>
      <c r="B53" s="66" t="str">
        <f>IF(B28=1,"",IF(C21="SI","","Descripción general del proyecto"))</f>
        <v>Descripción general del proyecto</v>
      </c>
      <c r="C53" s="244"/>
      <c r="D53" s="5"/>
      <c r="E53" s="5"/>
      <c r="F53" s="5"/>
      <c r="G53" s="5"/>
      <c r="H53" s="5"/>
    </row>
    <row r="54" spans="1:8" x14ac:dyDescent="0.3">
      <c r="A54" s="119"/>
      <c r="B54" s="66"/>
      <c r="C54" s="245"/>
      <c r="D54" s="5"/>
      <c r="E54" s="5"/>
      <c r="F54" s="5"/>
      <c r="G54" s="5"/>
      <c r="H54" s="5"/>
    </row>
    <row r="55" spans="1:8" x14ac:dyDescent="0.3">
      <c r="A55" s="119"/>
      <c r="B55" s="66"/>
      <c r="C55" s="245"/>
      <c r="D55" s="5"/>
      <c r="E55" s="5"/>
      <c r="F55" s="5"/>
      <c r="G55" s="5"/>
      <c r="H55" s="5"/>
    </row>
    <row r="56" spans="1:8" x14ac:dyDescent="0.3">
      <c r="A56" s="119"/>
      <c r="B56" s="66"/>
      <c r="C56" s="245"/>
      <c r="D56" s="5"/>
      <c r="E56" s="5"/>
      <c r="F56" s="5"/>
      <c r="G56" s="5"/>
      <c r="H56" s="5"/>
    </row>
    <row r="57" spans="1:8" x14ac:dyDescent="0.3">
      <c r="A57" s="119"/>
      <c r="B57" s="66"/>
      <c r="C57" s="245"/>
      <c r="D57" s="5"/>
      <c r="E57" s="5"/>
      <c r="F57" s="5"/>
      <c r="G57" s="5"/>
      <c r="H57" s="5"/>
    </row>
    <row r="58" spans="1:8" x14ac:dyDescent="0.3">
      <c r="A58" s="119"/>
      <c r="B58" s="66"/>
      <c r="C58" s="245"/>
      <c r="D58" s="5"/>
      <c r="E58" s="5"/>
      <c r="F58" s="5"/>
      <c r="G58" s="5"/>
      <c r="H58" s="5"/>
    </row>
    <row r="59" spans="1:8" x14ac:dyDescent="0.3">
      <c r="A59" s="119"/>
      <c r="B59" s="66"/>
      <c r="C59" s="245"/>
      <c r="D59" s="5"/>
      <c r="E59" s="5"/>
      <c r="F59" s="5"/>
      <c r="G59" s="5"/>
      <c r="H59" s="5"/>
    </row>
    <row r="60" spans="1:8" x14ac:dyDescent="0.3">
      <c r="A60" s="119"/>
      <c r="B60" s="66"/>
      <c r="C60" s="245"/>
      <c r="D60" s="5"/>
      <c r="E60" s="5"/>
      <c r="F60" s="5"/>
      <c r="G60" s="5"/>
      <c r="H60" s="5"/>
    </row>
    <row r="61" spans="1:8" x14ac:dyDescent="0.3">
      <c r="A61" s="119"/>
      <c r="B61" s="66"/>
      <c r="C61" s="245"/>
      <c r="D61" s="5"/>
      <c r="E61" s="5"/>
      <c r="F61" s="5"/>
      <c r="G61" s="5"/>
      <c r="H61" s="5"/>
    </row>
    <row r="62" spans="1:8" x14ac:dyDescent="0.3">
      <c r="A62" s="119"/>
      <c r="B62" s="66"/>
      <c r="C62" s="246"/>
      <c r="D62" s="5"/>
      <c r="E62" s="5"/>
      <c r="F62" s="5"/>
      <c r="G62" s="5"/>
      <c r="H62" s="5"/>
    </row>
    <row r="63" spans="1:8" ht="33" x14ac:dyDescent="0.3">
      <c r="A63" s="119" t="str">
        <f>IF(B28=1,"",IF(C21="SI","","b."))</f>
        <v>b.</v>
      </c>
      <c r="B63" s="66" t="str">
        <f>IF(B28=1,"",IF(C21="SI","","Especificaciones de tanquería y número de tanques [En su caso agregar las filas necesarias (un tipo de tanque por cada fila)]"))</f>
        <v>Especificaciones de tanquería y número de tanques [En su caso agregar las filas necesarias (un tipo de tanque por cada fila)]</v>
      </c>
      <c r="C63" s="65" t="str">
        <f>IF(B28=1,"",IF(C21="SI","","Número de tanques"))</f>
        <v>Número de tanques</v>
      </c>
      <c r="D63" s="65" t="str">
        <f>IF(B28=1,"",IF(C21="SI","","Tipo de tanque"))</f>
        <v>Tipo de tanque</v>
      </c>
      <c r="E63" s="65" t="str">
        <f>IF(B28=1,"",IF(C21="SI","","Capacidad de diseño del tanque"))</f>
        <v>Capacidad de diseño del tanque</v>
      </c>
      <c r="F63" s="65" t="str">
        <f>IF(B28=1,"",IF(C21="SI","","Especificar unidad de medición"))</f>
        <v>Especificar unidad de medición</v>
      </c>
      <c r="G63" s="65" t="str">
        <f>IF(B28=1,"",IF(C21="SI","","Capacidad operativa del tanque"))</f>
        <v>Capacidad operativa del tanque</v>
      </c>
      <c r="H63" s="65" t="str">
        <f>IF(B28=1,"",IF(C21="SI","","Especificar unidad de medición"))</f>
        <v>Especificar unidad de medición</v>
      </c>
    </row>
    <row r="64" spans="1:8" x14ac:dyDescent="0.3">
      <c r="A64" s="119"/>
      <c r="B64" s="66"/>
      <c r="C64" s="94"/>
      <c r="D64" s="95"/>
      <c r="E64" s="15"/>
      <c r="F64" s="15"/>
      <c r="G64" s="15"/>
      <c r="H64" s="15"/>
    </row>
    <row r="65" spans="1:8" x14ac:dyDescent="0.3">
      <c r="A65" s="119"/>
      <c r="B65" s="66"/>
      <c r="C65" s="94"/>
      <c r="D65" s="95"/>
      <c r="E65" s="15"/>
      <c r="F65" s="15"/>
      <c r="G65" s="15"/>
      <c r="H65" s="15"/>
    </row>
    <row r="66" spans="1:8" x14ac:dyDescent="0.3">
      <c r="A66" s="119"/>
      <c r="B66" s="66"/>
      <c r="C66" s="94"/>
      <c r="D66" s="95"/>
      <c r="E66" s="15"/>
      <c r="F66" s="15"/>
      <c r="G66" s="15"/>
      <c r="H66" s="15"/>
    </row>
    <row r="67" spans="1:8" x14ac:dyDescent="0.3">
      <c r="A67" s="119"/>
      <c r="B67" s="66"/>
      <c r="C67" s="94"/>
      <c r="D67" s="95"/>
      <c r="E67" s="15"/>
      <c r="F67" s="15"/>
      <c r="G67" s="15"/>
      <c r="H67" s="15"/>
    </row>
    <row r="68" spans="1:8" x14ac:dyDescent="0.3">
      <c r="A68" s="119"/>
      <c r="B68" s="66"/>
      <c r="C68" s="94"/>
      <c r="D68" s="95"/>
      <c r="E68" s="15"/>
      <c r="F68" s="15"/>
      <c r="G68" s="15"/>
      <c r="H68" s="15"/>
    </row>
    <row r="69" spans="1:8" x14ac:dyDescent="0.3">
      <c r="A69" s="119"/>
      <c r="B69" s="66"/>
      <c r="C69" s="94"/>
      <c r="D69" s="95"/>
      <c r="E69" s="15"/>
      <c r="F69" s="15"/>
      <c r="G69" s="15"/>
      <c r="H69" s="15"/>
    </row>
    <row r="70" spans="1:8" x14ac:dyDescent="0.3">
      <c r="A70" s="119"/>
      <c r="B70" s="66"/>
      <c r="C70" s="94"/>
      <c r="D70" s="95"/>
      <c r="E70" s="15"/>
      <c r="F70" s="15"/>
      <c r="G70" s="15"/>
      <c r="H70" s="15"/>
    </row>
    <row r="71" spans="1:8" x14ac:dyDescent="0.3">
      <c r="A71" s="119"/>
      <c r="B71" s="66"/>
      <c r="C71" s="94"/>
      <c r="D71" s="95"/>
      <c r="E71" s="15"/>
      <c r="F71" s="15"/>
      <c r="G71" s="15"/>
      <c r="H71" s="15"/>
    </row>
    <row r="72" spans="1:8" x14ac:dyDescent="0.3">
      <c r="A72" s="119"/>
      <c r="B72" s="66"/>
      <c r="C72" s="94"/>
      <c r="D72" s="95"/>
      <c r="E72" s="15"/>
      <c r="F72" s="15"/>
      <c r="G72" s="15"/>
      <c r="H72" s="15"/>
    </row>
    <row r="73" spans="1:8" x14ac:dyDescent="0.3">
      <c r="A73" s="119"/>
      <c r="B73" s="66"/>
      <c r="C73" s="94"/>
      <c r="D73" s="95"/>
      <c r="E73" s="15"/>
      <c r="F73" s="15"/>
      <c r="G73" s="15"/>
      <c r="H73" s="15"/>
    </row>
    <row r="74" spans="1:8" x14ac:dyDescent="0.3">
      <c r="A74" s="119"/>
      <c r="B74" s="66"/>
      <c r="C74" s="94"/>
      <c r="D74" s="95"/>
      <c r="E74" s="15"/>
      <c r="F74" s="15"/>
      <c r="G74" s="15"/>
      <c r="H74" s="15"/>
    </row>
    <row r="75" spans="1:8" x14ac:dyDescent="0.3">
      <c r="A75" s="119"/>
      <c r="B75" s="66"/>
      <c r="C75" s="94"/>
      <c r="D75" s="95"/>
      <c r="E75" s="15"/>
      <c r="F75" s="15"/>
      <c r="G75" s="15"/>
      <c r="H75" s="15"/>
    </row>
    <row r="76" spans="1:8" x14ac:dyDescent="0.3">
      <c r="A76" s="119"/>
      <c r="B76" s="66"/>
      <c r="C76" s="102">
        <f>SUM($C$64:$C$75)</f>
        <v>0</v>
      </c>
      <c r="D76" s="11"/>
      <c r="E76" s="5"/>
      <c r="F76" s="5"/>
      <c r="G76" s="5"/>
      <c r="H76" s="5"/>
    </row>
    <row r="77" spans="1:8" ht="33" x14ac:dyDescent="0.3">
      <c r="A77" s="120" t="str">
        <f>IF(B28=1,"",IF(C21="SI","","c."))</f>
        <v>c.</v>
      </c>
      <c r="B77" s="76" t="str">
        <f>IF(B28=1,"",IF(C21="SI","","Ubicación Georeferenciada"))</f>
        <v>Ubicación Georeferenciada</v>
      </c>
      <c r="C77" s="132" t="str">
        <f>IF(B28=1,"",IF(C21="SI","","* Anexar mapa georeferenciado y en su caso, archivo Google en formato .kmz"))</f>
        <v>* Anexar mapa georeferenciado y en su caso, archivo Google en formato .kmz</v>
      </c>
      <c r="D77" s="11"/>
      <c r="E77" s="9"/>
      <c r="F77" s="9"/>
      <c r="G77" s="5"/>
      <c r="H77" s="5"/>
    </row>
    <row r="78" spans="1:8" x14ac:dyDescent="0.3">
      <c r="A78" s="119" t="str">
        <f>IF(B28=1,"",IF(C21="SI","","d"))</f>
        <v>d</v>
      </c>
      <c r="B78" s="66" t="str">
        <f>IF(B28=1,"",IF(C21="SI","","Capacidad de diseño total del sistema"))</f>
        <v>Capacidad de diseño total del sistema</v>
      </c>
      <c r="C78" s="28"/>
      <c r="D78" s="133" t="str">
        <f>IF(B28=1,"",IF(C21="SI","","Especificar unidad de medición"))</f>
        <v>Especificar unidad de medición</v>
      </c>
      <c r="E78" s="16"/>
      <c r="F78" s="5"/>
      <c r="G78" s="5"/>
      <c r="H78" s="5"/>
    </row>
    <row r="79" spans="1:8" x14ac:dyDescent="0.3">
      <c r="A79" s="119" t="str">
        <f>IF(B28=1,"",IF(C21="SI","","e."))</f>
        <v>e.</v>
      </c>
      <c r="B79" s="66" t="str">
        <f>IF(B28=1,"",IF(C21="SI","","Capacidad operativa total del sistema"))</f>
        <v>Capacidad operativa total del sistema</v>
      </c>
      <c r="C79" s="16"/>
      <c r="D79" s="133" t="str">
        <f>IF(B28=1,"",IF(C21="SI","","Especificar unidad de medición"))</f>
        <v>Especificar unidad de medición</v>
      </c>
      <c r="E79" s="96"/>
      <c r="F79" s="5"/>
      <c r="G79" s="5"/>
      <c r="H79" s="5"/>
    </row>
    <row r="80" spans="1:8" ht="33" x14ac:dyDescent="0.3">
      <c r="A80" s="119" t="str">
        <f>IF(B28=1,"",IF(C21="SI","","f."))</f>
        <v>f.</v>
      </c>
      <c r="B80" s="66" t="str">
        <f>IF(B28=1,"",IF(C21="SI","","Descripción de las instalaciones complementarias"))</f>
        <v>Descripción de las instalaciones complementarias</v>
      </c>
      <c r="C80" s="28"/>
      <c r="D80" s="133" t="str">
        <f>IF(B28=1,"",IF(C21="SI","","* En su caso anexar documento descriptivo de las instalaciones complementarias."))</f>
        <v>* En su caso anexar documento descriptivo de las instalaciones complementarias.</v>
      </c>
      <c r="E80" s="97"/>
      <c r="F80" s="5"/>
      <c r="G80" s="5"/>
      <c r="H80" s="5"/>
    </row>
    <row r="81" spans="1:11" x14ac:dyDescent="0.3">
      <c r="A81" s="119" t="str">
        <f>IF(B28=1,"",IF(C21="SI","","g."))</f>
        <v>g.</v>
      </c>
      <c r="B81" s="66" t="str">
        <f>IF(B28=1,"",IF(C21="SI","","Puntos de recepción y entrega"))</f>
        <v>Puntos de recepción y entrega</v>
      </c>
      <c r="C81" s="259"/>
      <c r="D81" s="5"/>
      <c r="E81" s="5"/>
      <c r="F81" s="5"/>
      <c r="G81" s="5"/>
      <c r="H81" s="5"/>
      <c r="K81" s="7"/>
    </row>
    <row r="82" spans="1:11" ht="21" customHeight="1" x14ac:dyDescent="0.3">
      <c r="A82" s="119"/>
      <c r="B82" s="66"/>
      <c r="C82" s="260"/>
      <c r="D82" s="5"/>
      <c r="E82" s="5"/>
      <c r="F82" s="5"/>
      <c r="G82" s="5"/>
      <c r="H82" s="5"/>
      <c r="K82" s="7"/>
    </row>
    <row r="83" spans="1:11" ht="21" customHeight="1" x14ac:dyDescent="0.3">
      <c r="A83" s="119"/>
      <c r="B83" s="66"/>
      <c r="C83" s="260"/>
      <c r="D83" s="5"/>
      <c r="E83" s="5"/>
      <c r="F83" s="5"/>
      <c r="G83" s="5"/>
      <c r="H83" s="5"/>
      <c r="K83" s="7"/>
    </row>
    <row r="84" spans="1:11" ht="21" customHeight="1" x14ac:dyDescent="0.3">
      <c r="A84" s="119"/>
      <c r="B84" s="66"/>
      <c r="C84" s="260"/>
      <c r="D84" s="5"/>
      <c r="E84" s="5"/>
      <c r="F84" s="5"/>
      <c r="G84" s="5"/>
      <c r="H84" s="5"/>
      <c r="K84" s="7"/>
    </row>
    <row r="85" spans="1:11" ht="21" customHeight="1" x14ac:dyDescent="0.3">
      <c r="A85" s="119"/>
      <c r="B85" s="66"/>
      <c r="C85" s="260"/>
      <c r="D85" s="5"/>
      <c r="E85" s="5"/>
      <c r="F85" s="5"/>
      <c r="G85" s="5"/>
      <c r="H85" s="5"/>
      <c r="K85" s="7"/>
    </row>
    <row r="86" spans="1:11" ht="21" customHeight="1" x14ac:dyDescent="0.3">
      <c r="A86" s="119"/>
      <c r="B86" s="66"/>
      <c r="C86" s="260"/>
      <c r="D86" s="5"/>
      <c r="E86" s="5"/>
      <c r="F86" s="5"/>
      <c r="G86" s="5"/>
      <c r="H86" s="5"/>
      <c r="K86" s="7"/>
    </row>
    <row r="87" spans="1:11" ht="21" customHeight="1" x14ac:dyDescent="0.3">
      <c r="A87" s="119"/>
      <c r="B87" s="66"/>
      <c r="C87" s="260"/>
      <c r="D87" s="5"/>
      <c r="E87" s="5"/>
      <c r="F87" s="5"/>
      <c r="G87" s="5"/>
      <c r="H87" s="5"/>
      <c r="K87" s="7"/>
    </row>
    <row r="88" spans="1:11" ht="21" customHeight="1" x14ac:dyDescent="0.3">
      <c r="A88" s="119"/>
      <c r="B88" s="66"/>
      <c r="C88" s="260"/>
      <c r="D88" s="5"/>
      <c r="E88" s="5"/>
      <c r="F88" s="5"/>
      <c r="G88" s="5"/>
      <c r="H88" s="5"/>
      <c r="K88" s="7"/>
    </row>
    <row r="89" spans="1:11" ht="21" customHeight="1" x14ac:dyDescent="0.3">
      <c r="A89" s="119"/>
      <c r="B89" s="66"/>
      <c r="C89" s="260"/>
      <c r="D89" s="5"/>
      <c r="E89" s="5"/>
      <c r="F89" s="5"/>
      <c r="G89" s="5"/>
      <c r="H89" s="5"/>
      <c r="K89" s="7"/>
    </row>
    <row r="90" spans="1:11" ht="21" customHeight="1" x14ac:dyDescent="0.3">
      <c r="A90" s="119"/>
      <c r="B90" s="66"/>
      <c r="C90" s="260"/>
      <c r="D90" s="5"/>
      <c r="E90" s="5"/>
      <c r="F90" s="5"/>
      <c r="G90" s="5"/>
      <c r="H90" s="5"/>
      <c r="K90" s="7"/>
    </row>
    <row r="91" spans="1:11" ht="21" customHeight="1" x14ac:dyDescent="0.3">
      <c r="A91" s="119"/>
      <c r="B91" s="66"/>
      <c r="C91" s="260"/>
      <c r="D91" s="5"/>
      <c r="E91" s="5"/>
      <c r="F91" s="5"/>
      <c r="G91" s="5"/>
      <c r="H91" s="5"/>
      <c r="K91" s="7"/>
    </row>
    <row r="92" spans="1:11" ht="21" customHeight="1" x14ac:dyDescent="0.3">
      <c r="A92" s="119"/>
      <c r="B92" s="66"/>
      <c r="C92" s="236"/>
      <c r="D92" s="5"/>
      <c r="E92" s="5"/>
      <c r="F92" s="5"/>
      <c r="G92" s="5"/>
      <c r="H92" s="5"/>
      <c r="K92" s="7"/>
    </row>
    <row r="93" spans="1:11" x14ac:dyDescent="0.3">
      <c r="A93" s="118"/>
      <c r="B93" s="237" t="str">
        <f>IF(B28=1,"",IF(C21="SI","","SECCIÓN APLICABLE SOLAMENTE A PROYECTOS DE ALMACENAMIENTO EN BUQUETANQUE"))</f>
        <v>SECCIÓN APLICABLE SOLAMENTE A PROYECTOS DE ALMACENAMIENTO EN BUQUETANQUE</v>
      </c>
      <c r="C93" s="5"/>
      <c r="D93" s="5"/>
      <c r="E93" s="5"/>
      <c r="F93" s="5"/>
      <c r="G93" s="5"/>
      <c r="H93" s="5"/>
      <c r="K93" s="7"/>
    </row>
    <row r="94" spans="1:11" x14ac:dyDescent="0.3">
      <c r="A94" s="118" t="str">
        <f>IF(B28=1,"",IF(C21="SI","","1 Bis"))</f>
        <v>1 Bis</v>
      </c>
      <c r="B94" s="74" t="str">
        <f>IF(B28=1,"",IF(C21="SI","","Descripción del proyecto de almacenamiento en Buquetanque y especificaciones técnicas que contengan adicionalmente lo siguiente (Artículos 50, fracción III y 51 fracción I y II LH y 45 RLH):"))</f>
        <v>Descripción del proyecto de almacenamiento en Buquetanque y especificaciones técnicas que contengan adicionalmente lo siguiente (Artículos 50, fracción III y 51 fracción I y II LH y 45 RLH):</v>
      </c>
      <c r="C94" s="68"/>
      <c r="D94" s="68"/>
      <c r="E94" s="68"/>
      <c r="F94" s="68"/>
      <c r="G94" s="68"/>
      <c r="H94" s="68"/>
      <c r="I94" s="68"/>
      <c r="J94" s="68"/>
    </row>
    <row r="95" spans="1:11" x14ac:dyDescent="0.3">
      <c r="A95" s="119" t="str">
        <f>IF(B28=1,"",IF(C21="SI","","a."))</f>
        <v>a.</v>
      </c>
      <c r="B95" s="66" t="str">
        <f>IF(B28=1,"",IF(C21="SI","","Descripción general del proyecto"))</f>
        <v>Descripción general del proyecto</v>
      </c>
      <c r="C95" s="244"/>
      <c r="D95" s="5"/>
      <c r="E95" s="5"/>
      <c r="F95" s="5"/>
      <c r="G95" s="5"/>
      <c r="H95" s="5"/>
      <c r="I95" s="5"/>
    </row>
    <row r="96" spans="1:11" x14ac:dyDescent="0.3">
      <c r="A96" s="119"/>
      <c r="B96" s="66"/>
      <c r="C96" s="245"/>
      <c r="D96" s="5"/>
      <c r="E96" s="5"/>
      <c r="F96" s="5"/>
      <c r="G96" s="5"/>
      <c r="H96" s="5"/>
      <c r="I96" s="5"/>
    </row>
    <row r="97" spans="1:9" x14ac:dyDescent="0.3">
      <c r="A97" s="119"/>
      <c r="B97" s="66"/>
      <c r="C97" s="245"/>
      <c r="D97" s="5"/>
      <c r="E97" s="5"/>
      <c r="F97" s="5"/>
      <c r="G97" s="5"/>
      <c r="H97" s="5"/>
      <c r="I97" s="5"/>
    </row>
    <row r="98" spans="1:9" x14ac:dyDescent="0.3">
      <c r="A98" s="119"/>
      <c r="B98" s="66"/>
      <c r="C98" s="245"/>
      <c r="D98" s="5"/>
      <c r="E98" s="5"/>
      <c r="F98" s="5"/>
      <c r="G98" s="5"/>
      <c r="H98" s="5"/>
      <c r="I98" s="5"/>
    </row>
    <row r="99" spans="1:9" x14ac:dyDescent="0.3">
      <c r="A99" s="119"/>
      <c r="B99" s="66"/>
      <c r="C99" s="245"/>
      <c r="D99" s="5"/>
      <c r="E99" s="5"/>
      <c r="F99" s="5"/>
      <c r="G99" s="5"/>
      <c r="H99" s="5"/>
      <c r="I99" s="5"/>
    </row>
    <row r="100" spans="1:9" x14ac:dyDescent="0.3">
      <c r="A100" s="119"/>
      <c r="B100" s="66"/>
      <c r="C100" s="245"/>
      <c r="D100" s="5"/>
      <c r="E100" s="5"/>
      <c r="F100" s="5"/>
      <c r="G100" s="5"/>
      <c r="H100" s="5"/>
      <c r="I100" s="5"/>
    </row>
    <row r="101" spans="1:9" x14ac:dyDescent="0.3">
      <c r="A101" s="119"/>
      <c r="B101" s="66"/>
      <c r="C101" s="245"/>
      <c r="D101" s="5"/>
      <c r="E101" s="5"/>
      <c r="F101" s="5"/>
      <c r="G101" s="5"/>
      <c r="H101" s="5"/>
      <c r="I101" s="5"/>
    </row>
    <row r="102" spans="1:9" x14ac:dyDescent="0.3">
      <c r="A102" s="119"/>
      <c r="B102" s="66"/>
      <c r="C102" s="245"/>
      <c r="D102" s="5"/>
      <c r="E102" s="5"/>
      <c r="F102" s="5"/>
      <c r="G102" s="5"/>
      <c r="H102" s="5"/>
      <c r="I102" s="5"/>
    </row>
    <row r="103" spans="1:9" x14ac:dyDescent="0.3">
      <c r="A103" s="119"/>
      <c r="B103" s="66"/>
      <c r="C103" s="245"/>
      <c r="D103" s="5"/>
      <c r="E103" s="5"/>
      <c r="F103" s="5"/>
      <c r="G103" s="5"/>
      <c r="H103" s="5"/>
      <c r="I103" s="5"/>
    </row>
    <row r="104" spans="1:9" x14ac:dyDescent="0.3">
      <c r="A104" s="119"/>
      <c r="B104" s="66"/>
      <c r="C104" s="246"/>
      <c r="D104" s="5"/>
      <c r="E104" s="5"/>
      <c r="F104" s="5"/>
      <c r="G104" s="5"/>
      <c r="H104" s="5"/>
      <c r="I104" s="5"/>
    </row>
    <row r="105" spans="1:9" x14ac:dyDescent="0.3">
      <c r="A105" s="119" t="str">
        <f>IF(B28=1,"",IF(C21="SI","","b."))</f>
        <v>b.</v>
      </c>
      <c r="B105" s="66" t="str">
        <f>IF(B28=1,"",IF(C21="SI","","Destinos"))</f>
        <v>Destinos</v>
      </c>
      <c r="C105" s="239"/>
      <c r="D105" s="242"/>
      <c r="E105" s="238"/>
      <c r="F105" s="184"/>
      <c r="G105" s="5"/>
      <c r="H105" s="5"/>
      <c r="I105" s="5"/>
    </row>
    <row r="106" spans="1:9" x14ac:dyDescent="0.3">
      <c r="A106" s="119"/>
      <c r="B106" s="66"/>
      <c r="C106" s="240"/>
      <c r="D106" s="242"/>
      <c r="E106" s="238"/>
      <c r="F106" s="184"/>
      <c r="G106" s="5"/>
      <c r="H106" s="5"/>
      <c r="I106" s="5"/>
    </row>
    <row r="107" spans="1:9" x14ac:dyDescent="0.3">
      <c r="A107" s="119"/>
      <c r="B107" s="66"/>
      <c r="C107" s="240"/>
      <c r="D107" s="11"/>
      <c r="E107" s="5"/>
      <c r="F107" s="5"/>
      <c r="G107" s="5"/>
      <c r="H107" s="5"/>
      <c r="I107" s="5"/>
    </row>
    <row r="108" spans="1:9" x14ac:dyDescent="0.3">
      <c r="A108" s="119"/>
      <c r="B108" s="66"/>
      <c r="C108" s="240"/>
      <c r="D108" s="11"/>
      <c r="E108" s="5"/>
      <c r="F108" s="5"/>
      <c r="G108" s="5"/>
      <c r="H108" s="5"/>
      <c r="I108" s="5"/>
    </row>
    <row r="109" spans="1:9" x14ac:dyDescent="0.3">
      <c r="A109" s="119"/>
      <c r="B109" s="66"/>
      <c r="C109" s="240"/>
      <c r="D109" s="11"/>
      <c r="E109" s="5"/>
      <c r="F109" s="5"/>
      <c r="G109" s="5"/>
      <c r="H109" s="5"/>
      <c r="I109" s="5"/>
    </row>
    <row r="110" spans="1:9" x14ac:dyDescent="0.3">
      <c r="A110" s="119"/>
      <c r="B110" s="66"/>
      <c r="C110" s="240"/>
      <c r="D110" s="11"/>
      <c r="E110" s="5"/>
      <c r="F110" s="5"/>
      <c r="G110" s="5"/>
      <c r="H110" s="5"/>
      <c r="I110" s="5"/>
    </row>
    <row r="111" spans="1:9" x14ac:dyDescent="0.3">
      <c r="A111" s="119"/>
      <c r="B111" s="66"/>
      <c r="C111" s="240"/>
      <c r="D111" s="11"/>
      <c r="E111" s="5"/>
      <c r="F111" s="5"/>
      <c r="G111" s="5"/>
      <c r="H111" s="5"/>
      <c r="I111" s="5"/>
    </row>
    <row r="112" spans="1:9" x14ac:dyDescent="0.3">
      <c r="A112" s="119"/>
      <c r="B112" s="66"/>
      <c r="C112" s="240"/>
      <c r="D112" s="11"/>
      <c r="E112" s="5"/>
      <c r="F112" s="5"/>
      <c r="G112" s="5"/>
      <c r="H112" s="5"/>
      <c r="I112" s="5"/>
    </row>
    <row r="113" spans="1:12" x14ac:dyDescent="0.3">
      <c r="A113" s="119"/>
      <c r="B113" s="66"/>
      <c r="C113" s="240"/>
      <c r="D113" s="11"/>
      <c r="E113" s="5"/>
      <c r="F113" s="5"/>
      <c r="G113" s="5"/>
      <c r="H113" s="5"/>
      <c r="I113" s="5"/>
    </row>
    <row r="114" spans="1:12" x14ac:dyDescent="0.3">
      <c r="A114" s="119"/>
      <c r="B114" s="66"/>
      <c r="C114" s="240"/>
      <c r="D114" s="11"/>
      <c r="E114" s="5"/>
      <c r="F114" s="5"/>
      <c r="G114" s="5"/>
      <c r="H114" s="5"/>
      <c r="I114" s="5"/>
    </row>
    <row r="115" spans="1:12" x14ac:dyDescent="0.3">
      <c r="A115" s="119"/>
      <c r="B115" s="66"/>
      <c r="C115" s="240"/>
      <c r="D115" s="11"/>
      <c r="E115" s="5"/>
      <c r="F115" s="5"/>
      <c r="G115" s="5"/>
      <c r="H115" s="5"/>
      <c r="I115" s="5"/>
    </row>
    <row r="116" spans="1:12" x14ac:dyDescent="0.3">
      <c r="A116" s="119"/>
      <c r="B116" s="66"/>
      <c r="C116" s="240"/>
      <c r="D116" s="11"/>
      <c r="E116" s="5"/>
      <c r="F116" s="5"/>
      <c r="G116" s="5"/>
      <c r="H116" s="5"/>
      <c r="I116" s="5"/>
    </row>
    <row r="117" spans="1:12" x14ac:dyDescent="0.3">
      <c r="A117" s="119"/>
      <c r="B117" s="66"/>
      <c r="C117" s="241"/>
      <c r="D117" s="11"/>
      <c r="E117" s="5"/>
      <c r="F117" s="5"/>
      <c r="G117" s="5"/>
      <c r="H117" s="5"/>
      <c r="I117" s="5"/>
    </row>
    <row r="118" spans="1:12" ht="33" x14ac:dyDescent="0.3">
      <c r="A118" s="120" t="str">
        <f>IF(B28=1,"",IF(C21="SI","","c."))</f>
        <v>c.</v>
      </c>
      <c r="B118" s="76" t="str">
        <f>IF(B28=1,"",IF(C21="SI","","Rutas"))</f>
        <v>Rutas</v>
      </c>
      <c r="C118" s="230" t="str">
        <f>IF(B28=1,"",IF(C21="SI","","* Anexar mapa georeferenciado y en su caso, archivo Google en formato .kmz"))</f>
        <v>* Anexar mapa georeferenciado y en su caso, archivo Google en formato .kmz</v>
      </c>
      <c r="D118" s="11"/>
      <c r="E118" s="9"/>
      <c r="F118" s="9"/>
      <c r="G118" s="5"/>
      <c r="H118" s="5"/>
      <c r="I118" s="5"/>
    </row>
    <row r="119" spans="1:12" x14ac:dyDescent="0.3">
      <c r="A119" s="119" t="str">
        <f>IF(B69=1,"",IF(C62="SI","","d"))</f>
        <v>d</v>
      </c>
      <c r="B119" s="66" t="str">
        <f>IF(B69=1,"",IF(C62="SI","","Capacidad de diseño total del buquetanque"))</f>
        <v>Capacidad de diseño total del buquetanque</v>
      </c>
      <c r="C119" s="28"/>
      <c r="D119" s="133" t="str">
        <f>IF(B69=1,"",IF(C62="SI","","Especificar unidad de medición"))</f>
        <v>Especificar unidad de medición</v>
      </c>
      <c r="E119" s="16"/>
      <c r="F119" s="9"/>
      <c r="G119" s="5"/>
      <c r="H119" s="5"/>
      <c r="I119" s="5"/>
    </row>
    <row r="120" spans="1:12" x14ac:dyDescent="0.3">
      <c r="A120" s="119" t="str">
        <f>IF(B69=1,"",IF(C62="SI","","e."))</f>
        <v>e.</v>
      </c>
      <c r="B120" s="66" t="str">
        <f>IF(B69=1,"",IF(C62="SI","","Capacidad operativa del buquetanque"))</f>
        <v>Capacidad operativa del buquetanque</v>
      </c>
      <c r="C120" s="16"/>
      <c r="D120" s="133" t="str">
        <f>IF(B69=1,"",IF(C62="SI","","Especificar unidad de medición"))</f>
        <v>Especificar unidad de medición</v>
      </c>
      <c r="E120" s="16"/>
      <c r="F120" s="9"/>
      <c r="G120" s="5"/>
      <c r="H120" s="5"/>
      <c r="I120" s="5"/>
    </row>
    <row r="121" spans="1:12" x14ac:dyDescent="0.3">
      <c r="A121" s="119"/>
      <c r="B121" s="66"/>
      <c r="C121" s="231"/>
      <c r="D121" s="232"/>
      <c r="E121" s="182"/>
      <c r="F121" s="5"/>
      <c r="G121" s="5"/>
      <c r="H121" s="5"/>
      <c r="I121" s="5"/>
    </row>
    <row r="122" spans="1:12" x14ac:dyDescent="0.3">
      <c r="A122" s="119"/>
      <c r="B122" s="66"/>
      <c r="D122" s="5"/>
      <c r="G122" s="185"/>
      <c r="H122" s="5"/>
      <c r="I122" s="5"/>
      <c r="L122" s="7"/>
    </row>
    <row r="123" spans="1:12" x14ac:dyDescent="0.3">
      <c r="A123" s="119" t="str">
        <f>IF(B69=1,"",IF(C62="SI","","f."))</f>
        <v>f.</v>
      </c>
      <c r="B123" s="66" t="str">
        <f>IF(B69=1,"",IF(C62="SI","","Centrales de Guarda"))</f>
        <v>Centrales de Guarda</v>
      </c>
      <c r="C123" s="243"/>
      <c r="D123" s="5"/>
      <c r="G123" s="185"/>
      <c r="H123" s="5"/>
      <c r="I123" s="5"/>
      <c r="L123" s="7"/>
    </row>
    <row r="124" spans="1:12" x14ac:dyDescent="0.3">
      <c r="A124" s="119"/>
      <c r="B124" s="66"/>
      <c r="C124" s="240"/>
      <c r="D124" s="5"/>
      <c r="G124" s="185"/>
      <c r="H124" s="5"/>
      <c r="I124" s="5"/>
      <c r="L124" s="7"/>
    </row>
    <row r="125" spans="1:12" x14ac:dyDescent="0.3">
      <c r="A125" s="119"/>
      <c r="B125" s="66"/>
      <c r="C125" s="240"/>
      <c r="D125" s="5"/>
      <c r="G125" s="185"/>
      <c r="H125" s="5"/>
      <c r="I125" s="5"/>
      <c r="L125" s="7"/>
    </row>
    <row r="126" spans="1:12" x14ac:dyDescent="0.3">
      <c r="A126" s="119"/>
      <c r="B126" s="66"/>
      <c r="C126" s="240"/>
      <c r="D126" s="5"/>
      <c r="G126" s="185"/>
      <c r="H126" s="5"/>
      <c r="I126" s="5"/>
      <c r="L126" s="7"/>
    </row>
    <row r="127" spans="1:12" x14ac:dyDescent="0.3">
      <c r="A127" s="119"/>
      <c r="B127" s="66"/>
      <c r="C127" s="240"/>
      <c r="D127" s="5"/>
      <c r="G127" s="185"/>
      <c r="H127" s="5"/>
      <c r="I127" s="5"/>
      <c r="L127" s="7"/>
    </row>
    <row r="128" spans="1:12" x14ac:dyDescent="0.3">
      <c r="A128" s="119"/>
      <c r="B128" s="66"/>
      <c r="C128" s="240"/>
      <c r="D128" s="5"/>
      <c r="G128" s="185"/>
      <c r="H128" s="5"/>
      <c r="I128" s="5"/>
      <c r="L128" s="7"/>
    </row>
    <row r="129" spans="1:12" x14ac:dyDescent="0.3">
      <c r="A129" s="119"/>
      <c r="B129" s="66"/>
      <c r="C129" s="240"/>
      <c r="D129" s="5"/>
      <c r="G129" s="185"/>
      <c r="H129" s="5"/>
      <c r="I129" s="5"/>
      <c r="L129" s="7"/>
    </row>
    <row r="130" spans="1:12" x14ac:dyDescent="0.3">
      <c r="A130" s="119"/>
      <c r="B130" s="66"/>
      <c r="C130" s="240"/>
      <c r="D130" s="5"/>
      <c r="G130" s="185"/>
      <c r="H130" s="5"/>
      <c r="I130" s="5"/>
      <c r="L130" s="7"/>
    </row>
    <row r="131" spans="1:12" x14ac:dyDescent="0.3">
      <c r="A131" s="119"/>
      <c r="B131" s="66"/>
      <c r="C131" s="240"/>
      <c r="D131" s="5"/>
      <c r="G131" s="185"/>
      <c r="H131" s="5"/>
      <c r="I131" s="5"/>
      <c r="L131" s="7"/>
    </row>
    <row r="132" spans="1:12" x14ac:dyDescent="0.3">
      <c r="A132" s="119"/>
      <c r="B132" s="66"/>
      <c r="C132" s="240"/>
      <c r="D132" s="5"/>
      <c r="G132" s="185"/>
      <c r="H132" s="5"/>
      <c r="I132" s="5"/>
      <c r="L132" s="7"/>
    </row>
    <row r="133" spans="1:12" x14ac:dyDescent="0.3">
      <c r="A133" s="119"/>
      <c r="B133" s="66"/>
      <c r="C133" s="240"/>
      <c r="D133" s="5"/>
      <c r="G133" s="185"/>
      <c r="H133" s="5"/>
      <c r="I133" s="5"/>
      <c r="L133" s="7"/>
    </row>
    <row r="134" spans="1:12" x14ac:dyDescent="0.3">
      <c r="A134" s="119"/>
      <c r="B134" s="66"/>
      <c r="C134" s="240"/>
      <c r="D134" s="5"/>
      <c r="G134" s="185"/>
      <c r="H134" s="5"/>
      <c r="I134" s="5"/>
      <c r="L134" s="7"/>
    </row>
    <row r="135" spans="1:12" x14ac:dyDescent="0.3">
      <c r="A135" s="119"/>
      <c r="B135" s="66"/>
      <c r="C135" s="241"/>
      <c r="D135" s="5"/>
      <c r="G135" s="185"/>
      <c r="H135" s="5"/>
      <c r="I135" s="5"/>
      <c r="L135" s="7"/>
    </row>
    <row r="136" spans="1:12" x14ac:dyDescent="0.3">
      <c r="A136" s="119"/>
      <c r="B136" s="66"/>
      <c r="C136" s="233"/>
      <c r="D136" s="5"/>
      <c r="G136" s="185"/>
      <c r="H136" s="5"/>
      <c r="I136" s="5"/>
      <c r="L136" s="7"/>
    </row>
    <row r="137" spans="1:12" x14ac:dyDescent="0.3">
      <c r="A137" s="119"/>
      <c r="B137" s="66"/>
      <c r="D137" s="5"/>
      <c r="G137" s="185"/>
      <c r="H137" s="5"/>
      <c r="I137" s="5"/>
      <c r="L137" s="7"/>
    </row>
    <row r="138" spans="1:12" x14ac:dyDescent="0.3">
      <c r="A138" s="119" t="str">
        <f>IF(B69=1,"",IF(C62="SI","","g."))</f>
        <v>g.</v>
      </c>
      <c r="B138" s="66" t="str">
        <f>IF(B69=1,"",IF(C62="SI","","Datos del buquetanque"))</f>
        <v>Datos del buquetanque</v>
      </c>
      <c r="D138" s="5"/>
      <c r="G138" s="185"/>
      <c r="H138" s="5"/>
      <c r="I138" s="5"/>
      <c r="L138" s="7"/>
    </row>
    <row r="139" spans="1:12" ht="33" x14ac:dyDescent="0.3">
      <c r="A139" s="68"/>
      <c r="B139" s="226" t="str">
        <f>IF(B69=1,"",IF(C62="SI","","Tipo de embaración"))</f>
        <v>Tipo de embaración</v>
      </c>
      <c r="C139" s="226" t="str">
        <f>IF(B69=1,"",IF(C62="SI","","Permisos y registros de la Secretaría de Comunicaciones y Transportes (SCT)"))</f>
        <v>Permisos y registros de la Secretaría de Comunicaciones y Transportes (SCT)</v>
      </c>
      <c r="D139" s="226" t="str">
        <f>IF(B69=1,"",IF(C62="SI","","Número de matrícula"))</f>
        <v>Número de matrícula</v>
      </c>
      <c r="E139" s="226" t="str">
        <f>IF(B69=1,"",IF(C62="SI","","Factura del buquetanque"))</f>
        <v>Factura del buquetanque</v>
      </c>
      <c r="F139" s="226" t="str">
        <f>IF(B69=1,"",IF(C62="SI","","Capacidad del buquetanque"))</f>
        <v>Capacidad del buquetanque</v>
      </c>
      <c r="G139" s="226" t="str">
        <f>IF(B69=1,"",IF(C62="SI","","Especificar unidad"))</f>
        <v>Especificar unidad</v>
      </c>
      <c r="H139" s="226" t="str">
        <f>IF(B69=1,"",IF(C62="SI","","Número de serie de la embarcación"))</f>
        <v>Número de serie de la embarcación</v>
      </c>
      <c r="I139" s="226" t="str">
        <f>IF(B69=1,"",IF(C62="SI","","Antigüedad del buquetanque (años)"))</f>
        <v>Antigüedad del buquetanque (años)</v>
      </c>
      <c r="L139" s="7"/>
    </row>
    <row r="140" spans="1:12" x14ac:dyDescent="0.3">
      <c r="A140" s="68"/>
      <c r="B140" s="15"/>
      <c r="C140" s="134" t="str">
        <f>IF($B140="","","* Anexar copia escaneada")</f>
        <v/>
      </c>
      <c r="D140" s="134" t="str">
        <f>IF($B140="","","* Anexar copia escaneada")</f>
        <v/>
      </c>
      <c r="E140" s="134" t="str">
        <f>IF($B140="","","* Anexar copia escaneada")</f>
        <v/>
      </c>
      <c r="F140" s="234"/>
      <c r="G140" s="234"/>
      <c r="H140" s="234"/>
      <c r="I140" s="234"/>
      <c r="L140" s="7"/>
    </row>
    <row r="141" spans="1:12" x14ac:dyDescent="0.3">
      <c r="A141" s="119"/>
      <c r="B141" s="66"/>
      <c r="C141" s="5"/>
      <c r="D141" s="5"/>
      <c r="E141" s="5"/>
      <c r="F141" s="5"/>
      <c r="G141" s="5"/>
      <c r="H141" s="5"/>
      <c r="K141" s="7"/>
    </row>
    <row r="142" spans="1:12" x14ac:dyDescent="0.3">
      <c r="A142" s="119"/>
      <c r="B142" s="66"/>
      <c r="C142" s="5"/>
      <c r="D142" s="5"/>
      <c r="E142" s="5"/>
      <c r="F142" s="5"/>
      <c r="G142" s="5"/>
      <c r="H142" s="5"/>
      <c r="K142" s="7"/>
    </row>
    <row r="143" spans="1:12" x14ac:dyDescent="0.3">
      <c r="A143" s="119"/>
      <c r="B143" s="66"/>
      <c r="C143" s="5"/>
      <c r="D143" s="5"/>
      <c r="E143" s="5"/>
      <c r="F143" s="5"/>
      <c r="G143" s="5"/>
      <c r="H143" s="5"/>
      <c r="K143" s="7"/>
    </row>
    <row r="144" spans="1:12" ht="42" customHeight="1" x14ac:dyDescent="0.3">
      <c r="A144" s="71" t="str">
        <f>IF(B28=1,"",IF(C21="SI","","2"))</f>
        <v>2</v>
      </c>
      <c r="B144" s="165" t="str">
        <f>IF(B28=1,"",IF(C21="SI","","En su caso, descripción de los Instrumentos de telemedición"))</f>
        <v>En su caso, descripción de los Instrumentos de telemedición</v>
      </c>
      <c r="C144" s="261"/>
      <c r="D144" s="249" t="str">
        <f>IF(B28=1,"",IF(C21="SI","","* En caso necesario anexar documento que describa la operación del sistema de telemedición."))</f>
        <v>* En caso necesario anexar documento que describa la operación del sistema de telemedición.</v>
      </c>
      <c r="E144" s="264"/>
      <c r="F144" s="5"/>
      <c r="G144" s="5"/>
      <c r="H144" s="5"/>
      <c r="K144" s="7"/>
    </row>
    <row r="145" spans="1:11" x14ac:dyDescent="0.3">
      <c r="A145" s="119"/>
      <c r="B145" s="66"/>
      <c r="C145" s="262"/>
      <c r="D145" s="249"/>
      <c r="E145" s="264"/>
      <c r="F145" s="5"/>
      <c r="G145" s="5"/>
      <c r="H145" s="5"/>
      <c r="K145" s="7"/>
    </row>
    <row r="146" spans="1:11" x14ac:dyDescent="0.3">
      <c r="A146" s="119"/>
      <c r="B146" s="66"/>
      <c r="C146" s="262"/>
      <c r="D146" s="11"/>
      <c r="E146" s="5"/>
      <c r="F146" s="5"/>
      <c r="G146" s="5"/>
      <c r="H146" s="5"/>
      <c r="K146" s="7"/>
    </row>
    <row r="147" spans="1:11" x14ac:dyDescent="0.3">
      <c r="A147" s="68"/>
      <c r="B147" s="66"/>
      <c r="C147" s="262"/>
      <c r="D147" s="11"/>
      <c r="E147" s="5"/>
      <c r="F147" s="5"/>
      <c r="G147" s="5"/>
      <c r="H147" s="5"/>
      <c r="K147" s="7"/>
    </row>
    <row r="148" spans="1:11" x14ac:dyDescent="0.3">
      <c r="A148" s="68"/>
      <c r="B148" s="66"/>
      <c r="C148" s="263"/>
      <c r="D148" s="11"/>
      <c r="E148" s="5"/>
      <c r="F148" s="5"/>
      <c r="G148" s="5"/>
      <c r="H148" s="5"/>
      <c r="K148" s="7"/>
    </row>
    <row r="149" spans="1:11" x14ac:dyDescent="0.3">
      <c r="A149" s="71">
        <f>IF(D27=TRUE,"",IF(C21="SI","",3))</f>
        <v>3</v>
      </c>
      <c r="B149" s="74" t="str">
        <f>IF(D27=TRUE,"",IF(C21="SI","","Descripción del Diseño (Sección no aplicable a Buquetanques):"))</f>
        <v>Descripción del Diseño (Sección no aplicable a Buquetanques):</v>
      </c>
      <c r="F149" s="5"/>
      <c r="G149" s="5"/>
      <c r="H149" s="5"/>
      <c r="K149" s="7"/>
    </row>
    <row r="150" spans="1:11" x14ac:dyDescent="0.3">
      <c r="A150" s="119"/>
      <c r="B150" s="68" t="str">
        <f>IF(D27=TRUE,"",IF(C21="SI","","Memoria técnica descriptiva"))</f>
        <v>Memoria técnica descriptiva</v>
      </c>
      <c r="C150" s="134" t="str">
        <f>IF(D27=TRUE,"",IF(C21="SI","","* Anexar documento sobre la Memoria técnica descriptiva."))</f>
        <v>* Anexar documento sobre la Memoria técnica descriptiva.</v>
      </c>
      <c r="F150" s="5"/>
      <c r="G150" s="5"/>
      <c r="H150" s="5"/>
      <c r="K150" s="7"/>
    </row>
    <row r="151" spans="1:11" x14ac:dyDescent="0.3">
      <c r="A151" s="119"/>
      <c r="B151" s="68" t="str">
        <f>IF(D27=TRUE,"",IF(C21="SI","","Planos"))</f>
        <v>Planos</v>
      </c>
      <c r="C151" s="135" t="str">
        <f>IF(D27=TRUE,"",IF(C21="SI","","* Anexar los planos del proyecto."))</f>
        <v>* Anexar los planos del proyecto.</v>
      </c>
      <c r="F151" s="5"/>
      <c r="G151" s="5"/>
      <c r="H151" s="5"/>
      <c r="K151" s="7"/>
    </row>
    <row r="152" spans="1:11" ht="37.5" customHeight="1" x14ac:dyDescent="0.3">
      <c r="A152" s="119"/>
      <c r="B152" s="66" t="str">
        <f>IF(D27=TRUE,"",IF(C21="SI","","Normatividad aplicable [En caso de ser varias puede agregar una fila para cada una]"))</f>
        <v>Normatividad aplicable [En caso de ser varias puede agregar una fila para cada una]</v>
      </c>
      <c r="C152" s="39"/>
      <c r="D152" s="249" t="str">
        <f>IF(D27=TRUE,"",IF(C21="SI","","* En caso necesario anexar documento (s) que describa la normatividad aplicable."))</f>
        <v>* En caso necesario anexar documento (s) que describa la normatividad aplicable.</v>
      </c>
      <c r="E152" s="250"/>
      <c r="F152" s="5"/>
      <c r="G152" s="5"/>
      <c r="H152" s="5"/>
      <c r="K152" s="7"/>
    </row>
    <row r="153" spans="1:11" x14ac:dyDescent="0.3">
      <c r="A153" s="119"/>
      <c r="B153" s="68"/>
      <c r="C153" s="39"/>
      <c r="D153" s="59"/>
      <c r="E153" s="9"/>
      <c r="F153" s="5"/>
      <c r="G153" s="5"/>
      <c r="H153" s="5"/>
      <c r="K153" s="7"/>
    </row>
    <row r="154" spans="1:11" x14ac:dyDescent="0.3">
      <c r="A154" s="119"/>
      <c r="B154" s="68"/>
      <c r="C154" s="39"/>
      <c r="F154" s="5"/>
      <c r="G154" s="5"/>
      <c r="H154" s="5"/>
      <c r="K154" s="7"/>
    </row>
    <row r="155" spans="1:11" x14ac:dyDescent="0.3">
      <c r="A155" s="119"/>
      <c r="B155" s="68"/>
      <c r="C155" s="39"/>
      <c r="F155" s="5"/>
      <c r="G155" s="5"/>
      <c r="H155" s="5"/>
      <c r="K155" s="7"/>
    </row>
    <row r="156" spans="1:11" x14ac:dyDescent="0.3">
      <c r="A156" s="119"/>
      <c r="B156" s="68"/>
      <c r="C156" s="39"/>
      <c r="F156" s="5"/>
      <c r="G156" s="5"/>
      <c r="H156" s="5"/>
      <c r="K156" s="7"/>
    </row>
    <row r="157" spans="1:11" x14ac:dyDescent="0.3">
      <c r="A157" s="119"/>
      <c r="B157" s="68"/>
      <c r="C157" s="39"/>
      <c r="F157" s="5"/>
      <c r="G157" s="5"/>
      <c r="H157" s="5"/>
      <c r="K157" s="7"/>
    </row>
    <row r="158" spans="1:11" ht="12" customHeight="1" x14ac:dyDescent="0.3">
      <c r="A158" s="119"/>
      <c r="B158" s="68"/>
      <c r="C158" s="11"/>
      <c r="F158" s="5"/>
      <c r="G158" s="5"/>
      <c r="H158" s="5"/>
      <c r="K158" s="7"/>
    </row>
    <row r="159" spans="1:11" x14ac:dyDescent="0.3">
      <c r="A159" s="118">
        <f>IF(D27=TRUE,"",IF(C21="SI","",4))</f>
        <v>4</v>
      </c>
      <c r="B159" s="74" t="str">
        <f>IF(D27=TRUE,"",IF(C21="SI","","Descripción de la Construcción (Sección no aplicable a Buquetanques):"))</f>
        <v>Descripción de la Construcción (Sección no aplicable a Buquetanques):</v>
      </c>
      <c r="C159" s="11"/>
      <c r="F159" s="5"/>
      <c r="G159" s="5"/>
      <c r="H159" s="5"/>
      <c r="K159" s="7"/>
    </row>
    <row r="160" spans="1:11" ht="41.25" customHeight="1" x14ac:dyDescent="0.3">
      <c r="A160" s="120"/>
      <c r="B160" s="75" t="str">
        <f>IF(D27=TRUE,"",IF(C21="SI","","Procedimientos genéricos "))</f>
        <v xml:space="preserve">Procedimientos genéricos </v>
      </c>
      <c r="C160" s="134" t="str">
        <f>IF(D27=TRUE,"",IF(C21="SI","","* Anexar documento escaneado sobre los los procedimientos genéricos."))</f>
        <v>* Anexar documento escaneado sobre los los procedimientos genéricos.</v>
      </c>
      <c r="F160" s="5"/>
      <c r="G160" s="5"/>
      <c r="H160" s="5"/>
      <c r="K160" s="7"/>
    </row>
    <row r="161" spans="1:11" ht="39" customHeight="1" x14ac:dyDescent="0.3">
      <c r="A161" s="120"/>
      <c r="B161" s="75" t="str">
        <f>IF(D27=TRUE,"",IF(C21="SI","","Programas de ejecución del proyecto"))</f>
        <v>Programas de ejecución del proyecto</v>
      </c>
      <c r="C161" s="134" t="str">
        <f>IF(D27=TRUE,"",IF(C21="SI","","* Anexar documento escaneado sobre los programas de ejecución del proyecto."))</f>
        <v>* Anexar documento escaneado sobre los programas de ejecución del proyecto.</v>
      </c>
      <c r="F161" s="5"/>
      <c r="G161" s="5"/>
      <c r="H161" s="5"/>
      <c r="K161" s="7"/>
    </row>
    <row r="162" spans="1:11" ht="16.5" customHeight="1" x14ac:dyDescent="0.3">
      <c r="A162" s="120"/>
      <c r="B162" s="75"/>
      <c r="C162" s="9"/>
      <c r="F162" s="5"/>
      <c r="G162" s="5"/>
      <c r="H162" s="5"/>
      <c r="K162" s="7"/>
    </row>
    <row r="163" spans="1:11" x14ac:dyDescent="0.3">
      <c r="A163" s="118">
        <f>IF(D27=TRUE,"",IF(C21="SI","",5))</f>
        <v>5</v>
      </c>
      <c r="B163" s="74" t="str">
        <f>IF(D27=TRUE,"",IF(C21="SI","","Descripción de la Operación y Mantenimiento:"))</f>
        <v>Descripción de la Operación y Mantenimiento:</v>
      </c>
      <c r="C163" s="11"/>
      <c r="F163" s="5"/>
      <c r="G163" s="5"/>
      <c r="H163" s="5"/>
      <c r="K163" s="7"/>
    </row>
    <row r="164" spans="1:11" ht="33" x14ac:dyDescent="0.3">
      <c r="A164" s="120"/>
      <c r="B164" s="76" t="str">
        <f>IF(D27=TRUE,"",IF(C21="SI","","Manual de operación, mantenimiento y seguridad"))</f>
        <v>Manual de operación, mantenimiento y seguridad</v>
      </c>
      <c r="C164" s="134" t="str">
        <f>IF(D27=TRUE,"",IF(C21="SI","","* Anexar documento escaneado sobre el Manual de operación, mantenimiento y seguridad."))</f>
        <v>* Anexar documento escaneado sobre el Manual de operación, mantenimiento y seguridad.</v>
      </c>
      <c r="F164" s="5"/>
      <c r="G164" s="5"/>
      <c r="H164" s="5"/>
      <c r="K164" s="7"/>
    </row>
    <row r="165" spans="1:11" x14ac:dyDescent="0.3">
      <c r="A165" s="118"/>
      <c r="B165" s="66"/>
      <c r="C165" s="5"/>
      <c r="D165" s="5"/>
      <c r="E165" s="5"/>
      <c r="F165" s="5"/>
      <c r="G165" s="5"/>
      <c r="H165" s="5"/>
    </row>
    <row r="166" spans="1:11" ht="166.5" customHeight="1" x14ac:dyDescent="0.3">
      <c r="A166" s="71">
        <f>IF(B28=1,"",IF(C21="SI","",IF(D27=TRUE,3,6)))</f>
        <v>6</v>
      </c>
      <c r="B166" s="78" t="str">
        <f>IF(B28=1,"",IF(C21="SI","",CONCATENATE("Dictamen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Transtiroio Cuarto de la Ley de la Agencia.")))</f>
        <v>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Transtiroio Cuarto de la Ley de la Agencia.</v>
      </c>
      <c r="C166" s="104" t="str">
        <f>IF(B28=1,"",IF(C21="SI","","* Adjunta documento electrónico del dictamen de verificación. * Llenar formato anexo de carta compromiso. "))</f>
        <v xml:space="preserve">* Adjunta documento electrónico del dictamen de verificación. * Llenar formato anexo de carta compromiso. </v>
      </c>
      <c r="D166" s="225" t="s">
        <v>205</v>
      </c>
      <c r="E166" s="5"/>
      <c r="F166" s="5"/>
      <c r="G166" s="5"/>
      <c r="H166" s="5"/>
    </row>
    <row r="167" spans="1:11" ht="47.25" customHeight="1" x14ac:dyDescent="0.3">
      <c r="A167" s="71"/>
      <c r="B167" s="78"/>
      <c r="C167" s="5"/>
      <c r="D167" s="5"/>
      <c r="E167" s="5"/>
      <c r="F167" s="5"/>
      <c r="G167" s="5"/>
      <c r="H167" s="5"/>
    </row>
    <row r="168" spans="1:11" ht="21" customHeight="1" x14ac:dyDescent="0.3">
      <c r="A168" s="73" t="str">
        <f>IF(B28=1,"",IF(C21="SI","",IF(AND(D24=TRUE,D26=3),"Sección que deberá ser llenada solamente por las personas que lleven a cabo la actividad de Almacenamiento de Turbosina y/o Gasavión dentro de Aeropuertos.","")))</f>
        <v>Sección que deberá ser llenada solamente por las personas que lleven a cabo la actividad de Almacenamiento de Turbosina y/o Gasavión dentro de Aeropuertos.</v>
      </c>
      <c r="B168" s="173"/>
      <c r="C168" s="168"/>
      <c r="D168" s="168"/>
      <c r="E168" s="5"/>
      <c r="F168" s="5"/>
      <c r="G168" s="5"/>
      <c r="H168" s="5"/>
    </row>
    <row r="169" spans="1:11" ht="188.25" customHeight="1" x14ac:dyDescent="0.3">
      <c r="A169" s="71" t="str">
        <f>IF(B28=1,"",IF(C21="SI","",IF(AND(D24=TRUE,D26=3),"1.","")))</f>
        <v>1.</v>
      </c>
      <c r="B169" s="173" t="str">
        <f>IF(B28=1,"",IF(C21="SI","",IF(AND(D24=TRUE,D26=3),CONCATENATE("En caso de contar con ella, autorización emitida por la Dirección General de Aeronáutica Civil de la Secretaría de Comunicaciones y Transportes,"," de conformidad con el Artículo 21, fracciones II y XXVIII del Reglamento Interior de la Secretaría de Comunicaciones y Transportes."),"")))</f>
        <v>En caso de contar con ella, autorización emitida por la Dirección General de Aeronáutica Civil de la Secretaría de Comunicaciones y Transportes, de conformidad con el Artículo 21, fracciones II y XXVIII del Reglamento Interior de la Secretaría de Comunicaciones y Transportes.</v>
      </c>
      <c r="C169" s="104" t="str">
        <f>IF(B28=1,"",IF(C21="SI","",IF(AND(D24=TRUE,D26=3),"* Adjuntar copia escaneada de la autorización emitida por la DGAC. ","")))</f>
        <v xml:space="preserve">* Adjuntar copia escaneada de la autorización emitida por la DGAC. </v>
      </c>
      <c r="D169" s="175" t="str">
        <f>IF(B28=1,"",IF(C21="SI","",IF(AND(D24=TRUE,D26=3),CONCATENATE("Nota: El otorgamiento del presente permiso por parte de la CRE no estará condicionado al cumplimiento de las obligaciones o la obtención de las autorizaciones"," o permisos establecidos por otras autoridades federales o locales, sin embargo para poder ejercer la actividad permisionada será necesario cumplir con dichas obligaciones u obtener dichos permisos,"," entre ellos, el de la Dirección General de Aeronáutica Civil de la Secretaría de Comunicaciones y Transportes"),"")))</f>
        <v>Nota: El otorgamiento del presente permiso por parte de la CRE no estará condicionado al cumplimiento de las obligaciones o la obtención de las autorizaciones o permisos establecidos por otras autoridades federales o locales, sin embargo para poder ejercer la actividad permisionada será necesario cumplir con dichas obligaciones u obtener dichos permisos, entre ellos, el de la Dirección General de Aeronáutica Civil de la Secretaría de Comunicaciones y Transportes</v>
      </c>
      <c r="E169" s="5"/>
      <c r="F169" s="5"/>
      <c r="G169" s="5"/>
      <c r="H169" s="5"/>
    </row>
    <row r="170" spans="1:11" ht="48.75" customHeight="1" x14ac:dyDescent="0.3">
      <c r="A170" s="71" t="str">
        <f>IF(B28=1,"",IF(C21="SI","",IF(AND(D24=TRUE,D26=3),"2.","")))</f>
        <v>2.</v>
      </c>
      <c r="B170" s="77" t="str">
        <f>IF(B28=1,"",IF(C21="SI","",IF(AND(D24=TRUE,D26=3),"Descripción de los Sistemas de bombeo y filtrado.","")))</f>
        <v>Descripción de los Sistemas de bombeo y filtrado.</v>
      </c>
      <c r="C170" s="268"/>
      <c r="D170" s="170" t="str">
        <f>IF(B28=1,"",IF(C21="SI","",IF(AND(D24=TRUE,D26=3),"* En caso necesario adjuntar documento descriptivo.","")))</f>
        <v>* En caso necesario adjuntar documento descriptivo.</v>
      </c>
      <c r="E170" s="5"/>
      <c r="F170" s="5"/>
      <c r="G170" s="5"/>
      <c r="H170" s="5"/>
    </row>
    <row r="171" spans="1:11" ht="48.75" customHeight="1" x14ac:dyDescent="0.3">
      <c r="A171" s="71"/>
      <c r="B171" s="77"/>
      <c r="C171" s="268"/>
      <c r="D171" s="170"/>
      <c r="E171" s="5"/>
      <c r="F171" s="5"/>
      <c r="G171" s="5"/>
      <c r="H171" s="5"/>
    </row>
    <row r="172" spans="1:11" ht="48.75" customHeight="1" x14ac:dyDescent="0.3">
      <c r="A172" s="71"/>
      <c r="B172" s="77"/>
      <c r="C172" s="268"/>
      <c r="D172" s="170"/>
      <c r="E172" s="5"/>
      <c r="F172" s="5"/>
      <c r="G172" s="5"/>
      <c r="H172" s="5"/>
    </row>
    <row r="173" spans="1:11" ht="48.75" customHeight="1" x14ac:dyDescent="0.3">
      <c r="A173" s="120"/>
      <c r="B173" s="78"/>
      <c r="C173" s="268"/>
      <c r="D173" s="168"/>
      <c r="E173" s="5"/>
      <c r="F173" s="5"/>
      <c r="G173" s="5"/>
      <c r="H173" s="5"/>
    </row>
    <row r="174" spans="1:11" ht="32.25" customHeight="1" x14ac:dyDescent="0.3">
      <c r="A174" s="71" t="str">
        <f>IF(B28=1,"",IF(C21="SI","",IF(AND(D24=TRUE,D26=3),"3.","")))</f>
        <v>3.</v>
      </c>
      <c r="B174" s="172" t="str">
        <f>IF(B28=1,"",IF(C21="SI","",IF(AND(D24=TRUE,D26=3),"Capacidades de recepción, guarda y entrega.","")))</f>
        <v>Capacidades de recepción, guarda y entrega.</v>
      </c>
      <c r="C174" s="171" t="str">
        <f>IF(B28=1,"",IF(C21="SI","",IF(AND(D24=TRUE,D26=3),"Capacidad de recepción","")))</f>
        <v>Capacidad de recepción</v>
      </c>
      <c r="D174" s="171" t="str">
        <f>IF(B28=1,"",IF(C21="SI","",IF(AND(D24=TRUE,D26=3),"Especificar unidad de medición","")))</f>
        <v>Especificar unidad de medición</v>
      </c>
      <c r="E174" s="171" t="str">
        <f>IF(B28=1,"",IF(C21="SI","",IF(AND(D24=TRUE,D26=3),"Capacidad de recepción","")))</f>
        <v>Capacidad de recepción</v>
      </c>
      <c r="F174" s="171" t="str">
        <f>IF(B28=1,"",IF(C21="SI","",IF(AND(D24=TRUE,D26=3),"Especificar unidad de medición","")))</f>
        <v>Especificar unidad de medición</v>
      </c>
      <c r="G174" s="171" t="str">
        <f>IF(B28=1,"",IF(C21="SI","",IF(AND(D24=TRUE,D26=3),"Capacidad de guarda","")))</f>
        <v>Capacidad de guarda</v>
      </c>
      <c r="H174" s="171" t="str">
        <f>IF(B28=1,"",IF(C21="SI","",IF(AND(D24=TRUE,D26=3),"Especificar unidad de medición","")))</f>
        <v>Especificar unidad de medición</v>
      </c>
    </row>
    <row r="175" spans="1:11" ht="24.75" customHeight="1" x14ac:dyDescent="0.3">
      <c r="A175" s="120"/>
      <c r="B175" s="76"/>
      <c r="C175" s="174"/>
      <c r="D175" s="174"/>
      <c r="E175" s="174"/>
      <c r="F175" s="174"/>
      <c r="G175" s="174"/>
      <c r="H175" s="174"/>
    </row>
    <row r="176" spans="1:11" ht="25.5" customHeight="1" x14ac:dyDescent="0.3">
      <c r="A176" s="120"/>
      <c r="B176" s="78"/>
      <c r="C176" s="168"/>
      <c r="D176" s="168"/>
      <c r="E176" s="5"/>
      <c r="F176" s="5"/>
      <c r="G176" s="5"/>
      <c r="H176" s="5"/>
    </row>
    <row r="177" spans="1:8" ht="37.5" customHeight="1" x14ac:dyDescent="0.3">
      <c r="A177" s="71" t="str">
        <f>IF(B28=1,"",IF(C21="SI","",IF(AND(D24=TRUE,D26=3),"4.","")))</f>
        <v>4.</v>
      </c>
      <c r="B177" s="173" t="str">
        <f>IF(B28=1,"",IF(C21="SI","",IF(AND(D24=TRUE,D26=3),"¿El sistema cuenta con Sistemas de Conducción?","")))</f>
        <v>¿El sistema cuenta con Sistemas de Conducción?</v>
      </c>
      <c r="C177" s="168"/>
      <c r="D177" s="122">
        <v>1</v>
      </c>
      <c r="E177" s="5"/>
      <c r="F177" s="5"/>
      <c r="G177" s="5"/>
      <c r="H177" s="5"/>
    </row>
    <row r="178" spans="1:8" x14ac:dyDescent="0.3">
      <c r="A178" s="120"/>
      <c r="B178" s="78"/>
      <c r="C178" s="68"/>
      <c r="D178" s="168"/>
      <c r="E178" s="5"/>
      <c r="F178" s="5"/>
      <c r="G178" s="5"/>
      <c r="H178" s="5"/>
    </row>
    <row r="179" spans="1:8" ht="76.5" customHeight="1" x14ac:dyDescent="0.3">
      <c r="A179" s="120" t="str">
        <f>IF(B28=1,"",IF(C21="SI","",IF(AND(D24=TRUE,D177=1,D26=3),"a.","")))</f>
        <v>a.</v>
      </c>
      <c r="B179" s="76" t="str">
        <f>IF(B28=1,"",IF(C21="SI","",IF(AND(D24=TRUE,D177=1,D26=3),"Descripción de las instalaciones correspondientes al sistema (s) de conducción","")))</f>
        <v>Descripción de las instalaciones correspondientes al sistema (s) de conducción</v>
      </c>
      <c r="C179" s="265"/>
      <c r="D179" s="170" t="str">
        <f>IF(B28=1,"",IF(C21="SI","",IF(AND(D24=TRUE,D177=1,D26=3),"* En caso necesario, adjuntar documento descriptivo  de las instalaciones correspondientes al sistema (s) de conducción.","")))</f>
        <v>* En caso necesario, adjuntar documento descriptivo  de las instalaciones correspondientes al sistema (s) de conducción.</v>
      </c>
      <c r="E179" s="5"/>
      <c r="F179" s="5"/>
      <c r="G179" s="5"/>
      <c r="H179" s="5"/>
    </row>
    <row r="180" spans="1:8" ht="26.25" customHeight="1" x14ac:dyDescent="0.3">
      <c r="A180" s="77"/>
      <c r="B180" s="78"/>
      <c r="C180" s="266"/>
      <c r="D180" s="168"/>
      <c r="E180" s="5"/>
      <c r="F180" s="5"/>
      <c r="G180" s="5"/>
      <c r="H180" s="5"/>
    </row>
    <row r="181" spans="1:8" ht="26.25" customHeight="1" x14ac:dyDescent="0.3">
      <c r="A181" s="77"/>
      <c r="B181" s="78"/>
      <c r="C181" s="266"/>
      <c r="D181" s="168"/>
      <c r="E181" s="5"/>
      <c r="F181" s="5"/>
      <c r="G181" s="5"/>
      <c r="H181" s="5"/>
    </row>
    <row r="182" spans="1:8" ht="26.25" customHeight="1" x14ac:dyDescent="0.3">
      <c r="A182" s="77"/>
      <c r="B182" s="78"/>
      <c r="C182" s="266"/>
      <c r="D182" s="168"/>
      <c r="E182" s="5"/>
      <c r="F182" s="5"/>
      <c r="G182" s="5"/>
      <c r="H182" s="5"/>
    </row>
    <row r="183" spans="1:8" ht="26.25" customHeight="1" x14ac:dyDescent="0.3">
      <c r="A183" s="77"/>
      <c r="B183" s="78"/>
      <c r="C183" s="266"/>
      <c r="D183" s="168"/>
      <c r="E183" s="5"/>
      <c r="F183" s="5"/>
      <c r="G183" s="5"/>
      <c r="H183" s="5"/>
    </row>
    <row r="184" spans="1:8" ht="26.25" customHeight="1" x14ac:dyDescent="0.3">
      <c r="A184" s="77"/>
      <c r="B184" s="78"/>
      <c r="C184" s="266"/>
      <c r="D184" s="168"/>
      <c r="E184" s="5"/>
      <c r="F184" s="5"/>
      <c r="G184" s="5"/>
      <c r="H184" s="5"/>
    </row>
    <row r="185" spans="1:8" ht="26.25" customHeight="1" x14ac:dyDescent="0.3">
      <c r="A185" s="77"/>
      <c r="B185" s="78"/>
      <c r="C185" s="266"/>
      <c r="D185" s="168"/>
      <c r="E185" s="5"/>
      <c r="F185" s="5"/>
      <c r="G185" s="5"/>
      <c r="H185" s="5"/>
    </row>
    <row r="186" spans="1:8" ht="26.25" customHeight="1" x14ac:dyDescent="0.3">
      <c r="A186" s="77"/>
      <c r="B186" s="78"/>
      <c r="C186" s="266"/>
      <c r="D186" s="168"/>
      <c r="E186" s="5"/>
      <c r="F186" s="5"/>
      <c r="G186" s="5"/>
      <c r="H186" s="5"/>
    </row>
    <row r="187" spans="1:8" ht="26.25" customHeight="1" x14ac:dyDescent="0.3">
      <c r="A187" s="77"/>
      <c r="B187" s="78"/>
      <c r="C187" s="267"/>
      <c r="D187" s="168"/>
      <c r="E187" s="5"/>
      <c r="F187" s="5"/>
      <c r="G187" s="5"/>
      <c r="H187" s="5"/>
    </row>
    <row r="188" spans="1:8" x14ac:dyDescent="0.3">
      <c r="A188" s="77"/>
      <c r="B188" s="78"/>
      <c r="C188" s="68"/>
      <c r="D188" s="5"/>
      <c r="E188" s="5"/>
      <c r="F188" s="5"/>
      <c r="G188" s="5"/>
      <c r="H188" s="5"/>
    </row>
    <row r="189" spans="1:8" x14ac:dyDescent="0.3">
      <c r="A189" s="73" t="str">
        <f>IF(B28=1,"",IF(C21="SI","","Garantías y seguros (Artículo 50, fracción IV LH)"))</f>
        <v>Garantías y seguros (Artículo 50, fracción IV LH)</v>
      </c>
      <c r="B189" s="78"/>
      <c r="C189" s="5"/>
      <c r="D189" s="5"/>
      <c r="E189" s="5"/>
      <c r="F189" s="5"/>
      <c r="G189" s="5"/>
      <c r="H189" s="5"/>
    </row>
    <row r="190" spans="1:8" ht="141" customHeight="1" x14ac:dyDescent="0.3">
      <c r="A190" s="71">
        <f>IF(B28=1,"",IF(C21="SI","",1))</f>
        <v>1</v>
      </c>
      <c r="B190" s="78" t="str">
        <f>IF(B28=1,"",IF(C21="SI","",CONCATENATE("Carta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ANEXO EN HOJA EXCEL)")))</f>
        <v>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ANEXO EN HOJA EXCEL)</v>
      </c>
      <c r="C190" s="104" t="str">
        <f>IF(B28=1,"",IF(C21="SI","","*Llenar formato anexo de carta compromiso. * En su caso Adjuntar copia escaneada de la carátula, póliza y recibo de pago de los seguros vigentes."))</f>
        <v>*Llenar formato anexo de carta compromiso. * En su caso Adjuntar copia escaneada de la carátula, póliza y recibo de pago de los seguros vigentes.</v>
      </c>
      <c r="D190" s="136" t="str">
        <f>IF(B28=1,"",IF(C21="SI","","Ir a la carta de seguros persona moral"))</f>
        <v>Ir a la carta de seguros persona moral</v>
      </c>
    </row>
    <row r="191" spans="1:8" x14ac:dyDescent="0.3">
      <c r="A191" s="69"/>
      <c r="B191" s="68"/>
    </row>
    <row r="192" spans="1:8" x14ac:dyDescent="0.3">
      <c r="A192" s="73" t="str">
        <f>IF(B28=1,"",IF(C21="SI","",IF(AND(D24=TRUE,D26=3),"","Evaluación de impacto social, no aplicable para Buquetanque (Artículo 121 LH)")))</f>
        <v/>
      </c>
      <c r="B192" s="66"/>
      <c r="C192" s="168"/>
      <c r="D192" s="5"/>
      <c r="E192" s="5"/>
      <c r="G192" s="10"/>
    </row>
    <row r="193" spans="1:9" ht="76.5" customHeight="1" x14ac:dyDescent="0.3">
      <c r="A193" s="79" t="str">
        <f>IF(B28=1,"",IF(C21="SI","",IF(AND(D24=TRUE,D26=3),"",1)))</f>
        <v/>
      </c>
      <c r="B193" s="78" t="str">
        <f>IF(B28=1,"",IF(C21="SI","",IF(AND(D24=TRUE,D26=3),"","En su caso, evaluación de impacto social")))</f>
        <v/>
      </c>
      <c r="C193" s="176" t="str">
        <f>IF(B28=1,"",IF(C21="SI","",IF(AND(D24=TRUE,D26=3),"","* Anexar la copia del acuse de recibo de la Sener y copia de la evaluación de impacto social que refiere el artículo 121 de la LH y el artículo 44 del Reglamento. En caso de contar con ella anexar la Resolución emitida por la Sener.")))</f>
        <v/>
      </c>
      <c r="D193" s="5"/>
      <c r="E193" s="5"/>
    </row>
    <row r="194" spans="1:9" x14ac:dyDescent="0.3">
      <c r="A194" s="69"/>
      <c r="B194" s="80"/>
      <c r="C194" s="5"/>
      <c r="D194" s="5"/>
      <c r="E194" s="5"/>
    </row>
    <row r="195" spans="1:9" x14ac:dyDescent="0.3">
      <c r="A195" s="81" t="str">
        <f>IF(B28=1,"",IF(C21="SI","","Términos y Condiciones Generales para la Prestación del Servicio (Artículo 51, fracción VI del Reglamento de la LH)"))</f>
        <v>Términos y Condiciones Generales para la Prestación del Servicio (Artículo 51, fracción VI del Reglamento de la LH)</v>
      </c>
      <c r="B195" s="82"/>
      <c r="C195" s="6"/>
      <c r="D195" s="6"/>
      <c r="E195" s="6"/>
      <c r="F195" s="5"/>
      <c r="G195" s="5"/>
      <c r="H195" s="5"/>
    </row>
    <row r="196" spans="1:9" x14ac:dyDescent="0.3">
      <c r="A196" s="83"/>
      <c r="B196" s="82"/>
      <c r="C196" s="6"/>
      <c r="D196" s="6"/>
      <c r="E196" s="6"/>
      <c r="F196" s="5"/>
      <c r="G196" s="5"/>
      <c r="H196" s="5"/>
    </row>
    <row r="197" spans="1:9" ht="33" x14ac:dyDescent="0.3">
      <c r="A197" s="121">
        <f>IF(B28=1,"",IF(C21="SI","",1))</f>
        <v>1</v>
      </c>
      <c r="B197" s="78" t="str">
        <f>IF(B28=1,"",IF(C21="SI","","Propuesta de Términos y Condiciones Generales para la Prestación del Servicio"))</f>
        <v>Propuesta de Términos y Condiciones Generales para la Prestación del Servicio</v>
      </c>
      <c r="C197" s="137" t="str">
        <f>IF(B28=1,"",IF(C21="SI","","* Anexar documento en formato Word Office"))</f>
        <v>* Anexar documento en formato Word Office</v>
      </c>
      <c r="D197" s="20"/>
      <c r="E197" s="20"/>
      <c r="F197" s="20"/>
      <c r="G197" s="20"/>
      <c r="H197" s="5"/>
    </row>
    <row r="198" spans="1:9" ht="24.75" customHeight="1" x14ac:dyDescent="0.3">
      <c r="A198" s="69"/>
      <c r="B198" s="68"/>
    </row>
    <row r="199" spans="1:9" x14ac:dyDescent="0.3">
      <c r="A199" s="73" t="str">
        <f>IF(B28=1,"",IF(C21="SI","","Información de la empresa (Artículos 50, fracción V, 81, fracción VII y 83 LH)"))</f>
        <v>Información de la empresa (Artículos 50, fracción V, 81, fracción VII y 83 LH)</v>
      </c>
      <c r="B199" s="68"/>
    </row>
    <row r="200" spans="1:9" ht="381" customHeight="1" x14ac:dyDescent="0.3">
      <c r="A200" s="71">
        <f>IF(B28=1,"",IF(C21="SI","",1))</f>
        <v>1</v>
      </c>
      <c r="B200" s="78" t="str">
        <f>IF(B28=1,"",IF(C21="SI","",Aux!$J$6))</f>
        <v>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v>
      </c>
      <c r="C200" s="138" t="str">
        <f>IF(B28=1,"",IF(C21="SI","","* Anexar documento descriptivo en formato Word Office,  asimismo, llenar diagrama esquemático que muestre la estructura accionaria y corporativa en el Anexo III."))</f>
        <v>* Anexar documento descriptivo en formato Word Office,  asimismo, llenar diagrama esquemático que muestre la estructura accionaria y corporativa en el Anexo III.</v>
      </c>
    </row>
    <row r="201" spans="1:9" x14ac:dyDescent="0.3">
      <c r="A201" s="69"/>
    </row>
    <row r="202" spans="1:9" x14ac:dyDescent="0.3">
      <c r="A202" s="84" t="str">
        <f>IF(B28=1,"",IF(C21="SI","","Plan de negocios (Artículos 50 fracción V de la LH y 51, fracción IV del Reglamento) "))</f>
        <v xml:space="preserve">Plan de negocios (Artículos 50 fracción V de la LH y 51, fracción IV del Reglamento) </v>
      </c>
      <c r="B202" s="68"/>
    </row>
    <row r="203" spans="1:9" ht="82.5" x14ac:dyDescent="0.3">
      <c r="A203" s="85"/>
      <c r="B203" s="126" t="str">
        <f>IF(B28=1,"",IF(C21="SI","",CONCATENATE("Toda la información del plan de negocios, incluyendo inversiones, costos de operación y mantenimiento, gastos de administración y ventas, ingresos, depreciación, amortizaciones y financiamiento,"," debe agregarse expresada a pesos constantes y especificar la fecha de las unidades monetarias en el recuadro a continuación:")))</f>
        <v>Toda la información del plan de negocios, incluyendo inversiones, costos de operación y mantenimiento, gastos de administración y ventas, ingresos, depreciación, amortizaciones y financiamiento, debe agregarse expresada a pesos constantes y especificar la fecha de las unidades monetarias en el recuadro a continuación:</v>
      </c>
      <c r="C203" s="39"/>
      <c r="D203" s="5"/>
      <c r="E203" s="5"/>
      <c r="F203" s="5"/>
      <c r="G203" s="5"/>
      <c r="H203" s="5"/>
      <c r="I203" s="5"/>
    </row>
    <row r="204" spans="1:9" x14ac:dyDescent="0.3">
      <c r="A204" s="85" t="str">
        <f>IF(B28=1,"",IF(C21="SI","","a. Inversiones en activos"))</f>
        <v>a. Inversiones en activos</v>
      </c>
      <c r="B204" s="86"/>
      <c r="C204" s="5"/>
      <c r="D204" s="5"/>
      <c r="E204" s="5"/>
      <c r="F204" s="5"/>
      <c r="G204" s="5"/>
      <c r="H204" s="5"/>
      <c r="I204" s="5"/>
    </row>
    <row r="205" spans="1:9" x14ac:dyDescent="0.3">
      <c r="A205" s="87" t="str">
        <f>IF(B28=1,"",IF(C21="SI","","Número"))</f>
        <v>Número</v>
      </c>
      <c r="B205" s="88" t="str">
        <f>IF(B28=1,"",IF(C21="SI","","Inversiones Activo Fijo"))</f>
        <v>Inversiones Activo Fijo</v>
      </c>
      <c r="C205" s="88" t="str">
        <f>IF(B28=1,"",IF(C21="SI","","Valor de adquisición en pesos"))</f>
        <v>Valor de adquisición en pesos</v>
      </c>
      <c r="D205" s="139" t="str">
        <f>IF(B28=1,"",IF(C21="SI","","Vida útil estimada (Años), en su caso remanente"))</f>
        <v>Vida útil estimada (Años), en su caso remanente</v>
      </c>
      <c r="E205" s="30"/>
      <c r="F205" s="9"/>
      <c r="G205" s="9"/>
      <c r="H205" s="9"/>
      <c r="I205" s="9"/>
    </row>
    <row r="206" spans="1:9" x14ac:dyDescent="0.3">
      <c r="A206" s="140" t="str">
        <f>IF(B28=1,"",IF(C21="SI","","Ejemplo: 1"))</f>
        <v>Ejemplo: 1</v>
      </c>
      <c r="B206" s="141" t="str">
        <f>IF(B28=1,"",IF(C21="SI","","Ejemplo: Equipo de medición y regulación"))</f>
        <v>Ejemplo: Equipo de medición y regulación</v>
      </c>
      <c r="C206" s="142" t="str">
        <f>IF(B28=1,"",IF(C21="SI","","Ejemplo: 625,452.25"))</f>
        <v>Ejemplo: 625,452.25</v>
      </c>
      <c r="D206" s="143" t="str">
        <f>IF(B28=1,"",IF(C21="SI","","Ejemplo: 25"))</f>
        <v>Ejemplo: 25</v>
      </c>
      <c r="E206" s="31"/>
      <c r="F206" s="5"/>
      <c r="G206" s="5"/>
      <c r="H206" s="5"/>
      <c r="I206" s="5"/>
    </row>
    <row r="207" spans="1:9" x14ac:dyDescent="0.3">
      <c r="A207" s="23"/>
      <c r="B207" s="18"/>
      <c r="C207" s="41"/>
      <c r="D207" s="29"/>
      <c r="E207" s="32"/>
      <c r="F207" s="5"/>
      <c r="G207" s="5"/>
      <c r="H207" s="5"/>
      <c r="I207" s="5"/>
    </row>
    <row r="208" spans="1:9" x14ac:dyDescent="0.3">
      <c r="A208" s="23"/>
      <c r="B208" s="18"/>
      <c r="C208" s="41"/>
      <c r="D208" s="29"/>
      <c r="E208" s="32"/>
      <c r="F208" s="5"/>
      <c r="G208" s="5"/>
      <c r="H208" s="5"/>
      <c r="I208" s="5"/>
    </row>
    <row r="209" spans="1:9" x14ac:dyDescent="0.3">
      <c r="A209" s="23"/>
      <c r="B209" s="18"/>
      <c r="C209" s="41"/>
      <c r="D209" s="29"/>
      <c r="E209" s="32"/>
      <c r="F209" s="5"/>
      <c r="G209" s="5"/>
      <c r="H209" s="5"/>
      <c r="I209" s="5"/>
    </row>
    <row r="210" spans="1:9" x14ac:dyDescent="0.3">
      <c r="A210" s="23"/>
      <c r="B210" s="18"/>
      <c r="C210" s="41"/>
      <c r="D210" s="29"/>
      <c r="E210" s="32"/>
      <c r="F210" s="5"/>
      <c r="G210" s="5"/>
      <c r="H210" s="5"/>
      <c r="I210" s="5"/>
    </row>
    <row r="211" spans="1:9" x14ac:dyDescent="0.3">
      <c r="A211" s="23"/>
      <c r="B211" s="18"/>
      <c r="C211" s="41"/>
      <c r="D211" s="29"/>
      <c r="E211" s="32"/>
      <c r="F211" s="5"/>
      <c r="G211" s="5"/>
      <c r="H211" s="5"/>
      <c r="I211" s="5"/>
    </row>
    <row r="212" spans="1:9" x14ac:dyDescent="0.3">
      <c r="A212" s="38"/>
      <c r="B212" s="144" t="str">
        <f>IF(B28=1,"",IF(C21="SI","","Totaldeinversionesenactivofijo"))</f>
        <v>Totaldeinversionesenactivofijo</v>
      </c>
      <c r="C212" s="103">
        <f>SUM($C$207:$C$211)</f>
        <v>0</v>
      </c>
      <c r="D212" s="5"/>
      <c r="E212" s="5"/>
      <c r="F212" s="5"/>
      <c r="G212" s="5"/>
      <c r="H212" s="5"/>
      <c r="I212" s="5"/>
    </row>
    <row r="213" spans="1:9" x14ac:dyDescent="0.3">
      <c r="A213" s="22"/>
      <c r="B213" s="5"/>
      <c r="C213" s="5"/>
      <c r="D213" s="5"/>
      <c r="E213" s="5"/>
      <c r="F213" s="5"/>
      <c r="G213" s="5"/>
      <c r="H213" s="5"/>
      <c r="I213" s="5"/>
    </row>
    <row r="214" spans="1:9" x14ac:dyDescent="0.3">
      <c r="A214" s="145" t="str">
        <f>IF(B28=1,"",IF(C21="SI","","b. Costos de operación y mantenimiento y gastos de administración y ventas"))</f>
        <v>b. Costos de operación y mantenimiento y gastos de administración y ventas</v>
      </c>
      <c r="B214" s="5"/>
      <c r="C214" s="5"/>
      <c r="D214" s="5"/>
      <c r="E214" s="5"/>
      <c r="F214" s="5"/>
      <c r="G214" s="5"/>
      <c r="H214" s="5"/>
      <c r="I214" s="5"/>
    </row>
    <row r="215" spans="1:9" x14ac:dyDescent="0.3">
      <c r="A215" s="22"/>
      <c r="B215" s="5"/>
      <c r="C215" s="5"/>
      <c r="D215" s="5"/>
      <c r="E215" s="5"/>
      <c r="F215" s="5"/>
      <c r="G215" s="5"/>
      <c r="H215" s="5"/>
      <c r="I215" s="5"/>
    </row>
    <row r="216" spans="1:9" ht="16.5" customHeight="1" x14ac:dyDescent="0.3">
      <c r="A216" s="251" t="str">
        <f>IF(B28=1,"",IF(C21="SI","","Número"))</f>
        <v>Número</v>
      </c>
      <c r="B216" s="253" t="str">
        <f>IF(B28=1,"",IF(C21="SI","","Costos de Operación y Mantenimiento"))</f>
        <v>Costos de Operación y Mantenimiento</v>
      </c>
      <c r="C216" s="255" t="str">
        <f>IF(B28=1,"",IF(C21="SI","","Monto anual en pesos"))</f>
        <v>Monto anual en pesos</v>
      </c>
      <c r="D216" s="257" t="str">
        <f>IF(B28=1,"",IF(C21="SI","","Fijo o Variable"))</f>
        <v>Fijo o Variable</v>
      </c>
      <c r="E216" s="19"/>
      <c r="F216" s="5"/>
      <c r="G216" s="5"/>
      <c r="H216" s="5"/>
      <c r="I216" s="5"/>
    </row>
    <row r="217" spans="1:9" x14ac:dyDescent="0.3">
      <c r="A217" s="252"/>
      <c r="B217" s="254"/>
      <c r="C217" s="256"/>
      <c r="D217" s="258"/>
      <c r="E217" s="19"/>
      <c r="F217" s="5"/>
      <c r="G217" s="5"/>
      <c r="H217" s="5"/>
      <c r="I217" s="5"/>
    </row>
    <row r="218" spans="1:9" x14ac:dyDescent="0.3">
      <c r="A218" s="140" t="str">
        <f>IF(B28=1,"",IF(C21="SI","","Ejemplo: 1"))</f>
        <v>Ejemplo: 1</v>
      </c>
      <c r="B218" s="141" t="str">
        <f>IF(B28=1,"",IF(C21="SI","","Ejemplo: Mantenimiento de equipos"))</f>
        <v>Ejemplo: Mantenimiento de equipos</v>
      </c>
      <c r="C218" s="146" t="str">
        <f>IF(B28=1,"",IF(C21="SI","","Ejemplo: 60,000"))</f>
        <v>Ejemplo: 60,000</v>
      </c>
      <c r="D218" s="146" t="str">
        <f>IF(B28=1,"",IF(C21="SI","","Ejemplo: Fijo"))</f>
        <v>Ejemplo: Fijo</v>
      </c>
      <c r="E218" s="13"/>
      <c r="F218" s="5"/>
      <c r="G218" s="5"/>
      <c r="H218" s="5"/>
      <c r="I218" s="5"/>
    </row>
    <row r="219" spans="1:9" x14ac:dyDescent="0.3">
      <c r="A219" s="23"/>
      <c r="B219" s="18"/>
      <c r="C219" s="41"/>
      <c r="D219" s="42"/>
      <c r="E219" s="6"/>
      <c r="F219" s="5"/>
      <c r="G219" s="5"/>
      <c r="H219" s="5"/>
      <c r="I219" s="5"/>
    </row>
    <row r="220" spans="1:9" x14ac:dyDescent="0.3">
      <c r="A220" s="23"/>
      <c r="B220" s="18"/>
      <c r="C220" s="41"/>
      <c r="D220" s="42"/>
      <c r="E220" s="6"/>
      <c r="F220" s="5"/>
      <c r="G220" s="5"/>
      <c r="H220" s="5"/>
      <c r="I220" s="5"/>
    </row>
    <row r="221" spans="1:9" x14ac:dyDescent="0.3">
      <c r="A221" s="23"/>
      <c r="B221" s="18"/>
      <c r="C221" s="41"/>
      <c r="D221" s="42"/>
      <c r="E221" s="6"/>
      <c r="F221" s="5"/>
      <c r="G221" s="5"/>
      <c r="H221" s="5"/>
      <c r="I221" s="5"/>
    </row>
    <row r="222" spans="1:9" x14ac:dyDescent="0.3">
      <c r="A222" s="23"/>
      <c r="B222" s="18"/>
      <c r="C222" s="41"/>
      <c r="D222" s="42"/>
      <c r="E222" s="6"/>
      <c r="F222" s="5"/>
      <c r="G222" s="5"/>
      <c r="H222" s="5"/>
      <c r="I222" s="5"/>
    </row>
    <row r="223" spans="1:9" x14ac:dyDescent="0.3">
      <c r="A223" s="23"/>
      <c r="B223" s="18"/>
      <c r="C223" s="41"/>
      <c r="D223" s="42"/>
      <c r="E223" s="6"/>
      <c r="F223" s="5"/>
      <c r="G223" s="5"/>
      <c r="H223" s="5"/>
      <c r="I223" s="5"/>
    </row>
    <row r="224" spans="1:9" x14ac:dyDescent="0.3">
      <c r="A224" s="37"/>
      <c r="B224" s="147" t="str">
        <f>IF(B28=1,"",IF(C21="SI","","Total de costos de operación y mantenimiento"))</f>
        <v>Total de costos de operación y mantenimiento</v>
      </c>
      <c r="C224" s="103">
        <f>SUM($C$219:$C$223)</f>
        <v>0</v>
      </c>
      <c r="D224" s="5"/>
      <c r="E224" s="5"/>
      <c r="F224" s="5"/>
      <c r="G224" s="5"/>
      <c r="H224" s="5"/>
      <c r="I224" s="5"/>
    </row>
    <row r="225" spans="1:9" x14ac:dyDescent="0.3">
      <c r="A225" s="22"/>
      <c r="B225" s="5"/>
      <c r="C225" s="5"/>
      <c r="D225" s="5"/>
      <c r="E225" s="5"/>
      <c r="F225" s="5"/>
      <c r="G225" s="5"/>
      <c r="H225" s="5"/>
      <c r="I225" s="5"/>
    </row>
    <row r="226" spans="1:9" x14ac:dyDescent="0.3">
      <c r="A226" s="247" t="str">
        <f>IF(B28=1,"",IF(C21="SI","","Número"))</f>
        <v>Número</v>
      </c>
      <c r="B226" s="248" t="str">
        <f>IF(B28=1,"",IF(C21="SI","","Gastos de administración y ventas"))</f>
        <v>Gastos de administración y ventas</v>
      </c>
      <c r="C226" s="248" t="str">
        <f>IF(B28=1,"",IF(C21="SI","","Monto anual en pesos"))</f>
        <v>Monto anual en pesos</v>
      </c>
      <c r="D226" s="248" t="str">
        <f>IF(B28=1,"",IF(C21="SI","","Fijo o Variable "))</f>
        <v xml:space="preserve">Fijo o Variable </v>
      </c>
      <c r="E226" s="5"/>
      <c r="F226" s="5"/>
      <c r="G226" s="5"/>
      <c r="H226" s="5"/>
      <c r="I226" s="5"/>
    </row>
    <row r="227" spans="1:9" x14ac:dyDescent="0.3">
      <c r="A227" s="247"/>
      <c r="B227" s="248"/>
      <c r="C227" s="248"/>
      <c r="D227" s="248"/>
      <c r="E227" s="5"/>
      <c r="F227" s="5"/>
      <c r="G227" s="5"/>
      <c r="H227" s="5"/>
      <c r="I227" s="5"/>
    </row>
    <row r="228" spans="1:9" x14ac:dyDescent="0.3">
      <c r="A228" s="140" t="str">
        <f>IF(B28=1,"",IF(C21="SI","","Ejemplo: 1"))</f>
        <v>Ejemplo: 1</v>
      </c>
      <c r="B228" s="141" t="str">
        <f>IF(B28=1,"",IF(C21="SI","","Mantenimiento de equipos"))</f>
        <v>Mantenimiento de equipos</v>
      </c>
      <c r="C228" s="148" t="str">
        <f>IF(B28=1,"",IF(C21="SI","","Ejemplo: 80,000"))</f>
        <v>Ejemplo: 80,000</v>
      </c>
      <c r="D228" s="146" t="str">
        <f>IF(B28=1,"",IF(C21="SI","","Ejemplo: Variable"))</f>
        <v>Ejemplo: Variable</v>
      </c>
      <c r="E228" s="5"/>
      <c r="F228" s="5"/>
      <c r="G228" s="5"/>
      <c r="H228" s="5"/>
      <c r="I228" s="5"/>
    </row>
    <row r="229" spans="1:9" x14ac:dyDescent="0.3">
      <c r="A229" s="23"/>
      <c r="B229" s="18"/>
      <c r="C229" s="41"/>
      <c r="D229" s="42"/>
      <c r="E229" s="5"/>
      <c r="F229" s="5"/>
      <c r="G229" s="5"/>
      <c r="H229" s="5"/>
      <c r="I229" s="5"/>
    </row>
    <row r="230" spans="1:9" x14ac:dyDescent="0.3">
      <c r="A230" s="23"/>
      <c r="B230" s="18"/>
      <c r="C230" s="41"/>
      <c r="D230" s="42"/>
      <c r="E230" s="5"/>
      <c r="F230" s="5"/>
      <c r="G230" s="5"/>
      <c r="H230" s="5"/>
      <c r="I230" s="5"/>
    </row>
    <row r="231" spans="1:9" x14ac:dyDescent="0.3">
      <c r="A231" s="23"/>
      <c r="B231" s="18"/>
      <c r="C231" s="41"/>
      <c r="D231" s="42"/>
      <c r="E231" s="5"/>
      <c r="F231" s="5"/>
      <c r="G231" s="5"/>
      <c r="H231" s="5"/>
      <c r="I231" s="5"/>
    </row>
    <row r="232" spans="1:9" x14ac:dyDescent="0.3">
      <c r="A232" s="23"/>
      <c r="B232" s="18"/>
      <c r="C232" s="41"/>
      <c r="D232" s="42"/>
      <c r="E232" s="5"/>
      <c r="F232" s="5"/>
      <c r="G232" s="5"/>
      <c r="H232" s="5"/>
      <c r="I232" s="5"/>
    </row>
    <row r="233" spans="1:9" x14ac:dyDescent="0.3">
      <c r="A233" s="23"/>
      <c r="B233" s="18"/>
      <c r="C233" s="41"/>
      <c r="D233" s="42"/>
      <c r="E233" s="5"/>
      <c r="F233" s="5"/>
      <c r="G233" s="5"/>
      <c r="H233" s="5"/>
      <c r="I233" s="5"/>
    </row>
    <row r="234" spans="1:9" x14ac:dyDescent="0.3">
      <c r="A234" s="37"/>
      <c r="B234" s="147" t="str">
        <f>IF(B28=1,"",IF(C21="SI","","Total de gastos de administración y ventas"))</f>
        <v>Total de gastos de administración y ventas</v>
      </c>
      <c r="C234" s="103">
        <f>SUM(C229:C233)</f>
        <v>0</v>
      </c>
      <c r="D234" s="5"/>
      <c r="E234" s="5"/>
      <c r="F234" s="5"/>
      <c r="G234" s="5"/>
      <c r="H234" s="5"/>
      <c r="I234" s="5"/>
    </row>
    <row r="235" spans="1:9" x14ac:dyDescent="0.3">
      <c r="A235" s="22"/>
      <c r="B235" s="5"/>
      <c r="C235" s="5"/>
      <c r="D235" s="5"/>
      <c r="E235" s="5"/>
      <c r="F235" s="5"/>
      <c r="G235" s="5"/>
      <c r="H235" s="5"/>
      <c r="I235" s="5"/>
    </row>
    <row r="236" spans="1:9" x14ac:dyDescent="0.3">
      <c r="A236" s="149" t="str">
        <f>IF(B28=1,"",IF(C21="SI","","c. Estimación de los ingresos"))</f>
        <v>c. Estimación de los ingresos</v>
      </c>
      <c r="B236" s="5"/>
      <c r="C236" s="5"/>
      <c r="D236" s="5"/>
      <c r="E236" s="5"/>
      <c r="F236" s="5"/>
      <c r="G236" s="5"/>
      <c r="H236" s="5"/>
      <c r="I236" s="5"/>
    </row>
    <row r="237" spans="1:9" x14ac:dyDescent="0.3">
      <c r="A237" s="22"/>
      <c r="B237" s="5"/>
      <c r="C237" s="5"/>
      <c r="D237" s="5"/>
      <c r="E237" s="5"/>
      <c r="F237" s="5"/>
      <c r="G237" s="5"/>
      <c r="H237" s="5"/>
      <c r="I237" s="5"/>
    </row>
    <row r="238" spans="1:9" x14ac:dyDescent="0.3">
      <c r="A238" s="60"/>
      <c r="B238" s="150" t="str">
        <f>IF(B28=1,"",IF(C21="SI","","Concepto"))</f>
        <v>Concepto</v>
      </c>
      <c r="C238" s="151" t="str">
        <f>IF(B28=1,"",IF(C21="SI","","Año 1"))</f>
        <v>Año 1</v>
      </c>
      <c r="D238" s="151" t="str">
        <f>IF(B28=1,"",IF(C21="SI","","Año 2"))</f>
        <v>Año 2</v>
      </c>
      <c r="E238" s="151" t="str">
        <f>IF(B28=1,"",IF(C21="SI","","Año 3"))</f>
        <v>Año 3</v>
      </c>
      <c r="F238" s="151" t="str">
        <f>IF(B28=1,"",IF(C21="SI","","Año 4"))</f>
        <v>Año 4</v>
      </c>
      <c r="G238" s="151" t="str">
        <f>IF(B28=1,"",IF(C21="SI","","Año 5"))</f>
        <v>Año 5</v>
      </c>
      <c r="H238" s="65" t="str">
        <f>IF(B28=1,"",IF(C21="SI","","Especificar unidad"))</f>
        <v>Especificar unidad</v>
      </c>
    </row>
    <row r="239" spans="1:9" x14ac:dyDescent="0.3">
      <c r="A239" s="61"/>
      <c r="B239" s="152" t="str">
        <f>IF(B28=1,"",IF(C21="SI","","Tarifa unitaria del servicio regulado (pesos/unidad)"))</f>
        <v>Tarifa unitaria del servicio regulado (pesos/unidad)</v>
      </c>
      <c r="C239" s="43"/>
      <c r="D239" s="43"/>
      <c r="E239" s="43"/>
      <c r="F239" s="43"/>
      <c r="G239" s="43"/>
      <c r="H239" s="16"/>
    </row>
    <row r="240" spans="1:9" x14ac:dyDescent="0.3">
      <c r="A240" s="61"/>
      <c r="B240" s="152" t="str">
        <f>IF(B28=1,"",IF(C21="SI","","Volumen a conducir"))</f>
        <v>Volumen a conducir</v>
      </c>
      <c r="C240" s="45"/>
      <c r="D240" s="45"/>
      <c r="E240" s="45"/>
      <c r="F240" s="45"/>
      <c r="G240" s="45"/>
      <c r="H240" s="16"/>
    </row>
    <row r="241" spans="1:9" x14ac:dyDescent="0.3">
      <c r="A241" s="61"/>
      <c r="B241" s="153" t="str">
        <f>IF(B28=1,"",IF(C21="SI","","Ingresos totales en pesos"))</f>
        <v>Ingresos totales en pesos</v>
      </c>
      <c r="C241" s="44"/>
      <c r="D241" s="44"/>
      <c r="E241" s="44"/>
      <c r="F241" s="44"/>
      <c r="G241" s="44"/>
      <c r="H241" s="5"/>
      <c r="I241" s="5"/>
    </row>
    <row r="242" spans="1:9" x14ac:dyDescent="0.3">
      <c r="A242" s="22"/>
      <c r="B242" s="5"/>
      <c r="C242" s="5"/>
      <c r="D242" s="5"/>
      <c r="E242" s="5"/>
      <c r="F242" s="5"/>
      <c r="G242" s="5"/>
      <c r="H242" s="5"/>
      <c r="I242" s="5"/>
    </row>
    <row r="243" spans="1:9" x14ac:dyDescent="0.3">
      <c r="A243" s="149" t="str">
        <f>IF(B28=1,"",IF(C21="SI","","d. Capital y financiamientos "))</f>
        <v xml:space="preserve">d. Capital y financiamientos </v>
      </c>
      <c r="B243" s="5"/>
      <c r="C243" s="5"/>
      <c r="D243" s="5"/>
      <c r="E243" s="5"/>
      <c r="F243" s="5"/>
      <c r="G243" s="5"/>
      <c r="H243" s="5"/>
      <c r="I243" s="5"/>
    </row>
    <row r="244" spans="1:9" x14ac:dyDescent="0.3">
      <c r="A244" s="22"/>
      <c r="B244" s="5"/>
      <c r="C244" s="5"/>
      <c r="D244" s="5"/>
      <c r="E244" s="5"/>
      <c r="F244" s="5"/>
      <c r="G244" s="5"/>
      <c r="H244" s="5"/>
      <c r="I244" s="5"/>
    </row>
    <row r="245" spans="1:9" x14ac:dyDescent="0.3">
      <c r="A245" s="6"/>
      <c r="B245" s="154" t="str">
        <f>IF(B28=1,"",IF(C21="SI","","Concepto"))</f>
        <v>Concepto</v>
      </c>
      <c r="C245" s="154" t="str">
        <f>IF(B28=1,"",IF(C21="SI","","Valor solicitado"))</f>
        <v>Valor solicitado</v>
      </c>
      <c r="D245" s="5"/>
      <c r="E245" s="5"/>
      <c r="F245" s="5"/>
      <c r="G245" s="5"/>
      <c r="H245" s="5"/>
      <c r="I245" s="5"/>
    </row>
    <row r="246" spans="1:9" x14ac:dyDescent="0.3">
      <c r="A246" s="27"/>
      <c r="B246" s="155" t="str">
        <f>IF(B28=1,"",IF(C21="SI","","Porcentaje de recursos propios"))</f>
        <v>Porcentaje de recursos propios</v>
      </c>
      <c r="C246" s="24"/>
      <c r="D246" s="5"/>
      <c r="E246" s="5"/>
      <c r="F246" s="5"/>
      <c r="G246" s="5"/>
      <c r="H246" s="5"/>
      <c r="I246" s="5"/>
    </row>
    <row r="247" spans="1:9" x14ac:dyDescent="0.3">
      <c r="A247" s="36"/>
      <c r="B247" s="155" t="str">
        <f>IF(B28=1,"",IF(C21="SI","","Porcentaje de la deuda"))</f>
        <v>Porcentaje de la deuda</v>
      </c>
      <c r="C247" s="33">
        <f>1-C246</f>
        <v>1</v>
      </c>
      <c r="D247" s="5"/>
      <c r="E247" s="5"/>
      <c r="F247" s="5"/>
      <c r="G247" s="5"/>
      <c r="H247" s="5"/>
      <c r="I247" s="5"/>
    </row>
    <row r="248" spans="1:9" ht="33" x14ac:dyDescent="0.3">
      <c r="A248" s="36"/>
      <c r="B248" s="155" t="str">
        <f>IF(B28=1,"",IF(C21="SI","","En su caso, costo de la deuda, expresado en tasa nominal antes de impuestos /1"))</f>
        <v>En su caso, costo de la deuda, expresado en tasa nominal antes de impuestos /1</v>
      </c>
      <c r="C248" s="46"/>
      <c r="D248" s="5"/>
      <c r="E248" s="5"/>
      <c r="F248" s="5"/>
      <c r="G248" s="5"/>
      <c r="H248" s="5"/>
      <c r="I248" s="5"/>
    </row>
    <row r="249" spans="1:9" x14ac:dyDescent="0.3">
      <c r="A249" s="36"/>
      <c r="B249" s="155" t="str">
        <f>IF(B28=1,"",IF(C21="SI","","En su caso, plazo de la deuda (años)"))</f>
        <v>En su caso, plazo de la deuda (años)</v>
      </c>
      <c r="C249" s="44"/>
      <c r="D249" s="5"/>
      <c r="E249" s="5"/>
      <c r="F249" s="5"/>
      <c r="G249" s="5"/>
      <c r="H249" s="5"/>
      <c r="I249" s="5"/>
    </row>
    <row r="250" spans="1:9" ht="33" x14ac:dyDescent="0.3">
      <c r="A250" s="36"/>
      <c r="B250" s="155" t="str">
        <f>IF(B28=1,"",IF(C21="SI","","En su caso, costo del capital propio solicitado expresado en tasa nominal antes de impuestos"))</f>
        <v>En su caso, costo del capital propio solicitado expresado en tasa nominal antes de impuestos</v>
      </c>
      <c r="C250" s="47"/>
      <c r="D250" s="5"/>
      <c r="E250" s="5"/>
      <c r="F250" s="5"/>
      <c r="G250" s="5"/>
      <c r="H250" s="5"/>
      <c r="I250" s="5"/>
    </row>
    <row r="251" spans="1:9" x14ac:dyDescent="0.3">
      <c r="A251" s="22"/>
      <c r="B251" s="5"/>
      <c r="C251" s="5"/>
      <c r="D251" s="5"/>
      <c r="E251" s="5"/>
      <c r="F251" s="5"/>
      <c r="G251" s="5"/>
      <c r="H251" s="5"/>
      <c r="I251" s="5"/>
    </row>
    <row r="252" spans="1:9" x14ac:dyDescent="0.3">
      <c r="A252" s="156" t="str">
        <f>IF(B28=1,"",IF(C21="SI","","/1 En el caso de contar con varias fuentes de financiamiento, deberá llenar la tabla a continuación incluyendo el desglose de la información de cada una de las fuentes de financiamiento."))</f>
        <v>/1 En el caso de contar con varias fuentes de financiamiento, deberá llenar la tabla a continuación incluyendo el desglose de la información de cada una de las fuentes de financiamiento.</v>
      </c>
      <c r="B252" s="5"/>
      <c r="C252" s="5"/>
      <c r="D252" s="5"/>
      <c r="E252" s="5"/>
      <c r="F252" s="5"/>
      <c r="G252" s="5"/>
      <c r="H252" s="5"/>
      <c r="I252" s="5"/>
    </row>
    <row r="253" spans="1:9" x14ac:dyDescent="0.3">
      <c r="A253" s="157" t="str">
        <f>IF(B28=1,"",IF(C21="SI","","Asimismo, deberá estimar el costo total de la deuda considerando todas las fuentes de financiamiento, ponderando conforme al monto de la deuda sobre el total."))</f>
        <v>Asimismo, deberá estimar el costo total de la deuda considerando todas las fuentes de financiamiento, ponderando conforme al monto de la deuda sobre el total.</v>
      </c>
      <c r="B253" s="5"/>
      <c r="C253" s="5"/>
      <c r="D253" s="5"/>
      <c r="E253" s="5"/>
      <c r="F253" s="5"/>
      <c r="G253" s="5"/>
      <c r="H253" s="5"/>
      <c r="I253" s="5"/>
    </row>
    <row r="254" spans="1:9" ht="33" x14ac:dyDescent="0.3">
      <c r="A254" s="3"/>
      <c r="B254" s="158" t="str">
        <f>IF(B28=1,"",IF(C21="SI","","Fuente de financiamiento "))</f>
        <v xml:space="preserve">Fuente de financiamiento </v>
      </c>
      <c r="C254" s="159" t="str">
        <f>IF(B28=1,"",IF(C21="SI","","Fuente de financiamiento 1"))</f>
        <v>Fuente de financiamiento 1</v>
      </c>
      <c r="D254" s="159" t="str">
        <f>IF(B28=1,"",IF(C21="SI","","Fuente de financiamiento 2"))</f>
        <v>Fuente de financiamiento 2</v>
      </c>
      <c r="E254" s="159" t="str">
        <f>IF(B28=1,"",IF(C21="SI","","Fuente de financiamiento 3"))</f>
        <v>Fuente de financiamiento 3</v>
      </c>
      <c r="F254" s="159" t="str">
        <f>IF(B28=1,"",IF(C21="SI","","Fuente de financiamiento 4"))</f>
        <v>Fuente de financiamiento 4</v>
      </c>
      <c r="G254" s="160" t="str">
        <f>IF(B28=1,"",IF(C21="SI","","Fuente de financiamiento 5"))</f>
        <v>Fuente de financiamiento 5</v>
      </c>
      <c r="H254" s="160" t="str">
        <f>IF(B28=1,"",IF(C21="SI","","Fuente de financiamiento N"))</f>
        <v>Fuente de financiamiento N</v>
      </c>
      <c r="I254" s="5"/>
    </row>
    <row r="255" spans="1:9" ht="34.5" customHeight="1" x14ac:dyDescent="0.3">
      <c r="A255" s="34"/>
      <c r="B255" s="161" t="str">
        <f>IF(B28=1,"",IF(C21="SI","","Costo de la deuda, expresado en tasa nominal antes de impuestos"))</f>
        <v>Costo de la deuda, expresado en tasa nominal antes de impuestos</v>
      </c>
      <c r="C255" s="15"/>
      <c r="D255" s="15"/>
      <c r="E255" s="15"/>
      <c r="F255" s="15"/>
      <c r="G255" s="15"/>
      <c r="H255" s="15"/>
      <c r="I255" s="5"/>
    </row>
    <row r="256" spans="1:9" x14ac:dyDescent="0.3">
      <c r="A256" s="35"/>
      <c r="B256" s="162" t="str">
        <f>IF(B28=1,"",IF(C21="SI","","Plazo de la deuda (años)"))</f>
        <v>Plazo de la deuda (años)</v>
      </c>
      <c r="C256" s="15"/>
      <c r="D256" s="15"/>
      <c r="E256" s="15"/>
      <c r="F256" s="15"/>
      <c r="G256" s="15"/>
      <c r="H256" s="15"/>
      <c r="I256" s="5"/>
    </row>
    <row r="257" spans="1:11" x14ac:dyDescent="0.3">
      <c r="A257" s="35"/>
      <c r="B257" s="162" t="str">
        <f>IF(B28=1,"",IF(C21="SI","","Monto de la deuda en pesos"))</f>
        <v>Monto de la deuda en pesos</v>
      </c>
      <c r="C257" s="15"/>
      <c r="D257" s="15"/>
      <c r="E257" s="15"/>
      <c r="F257" s="15"/>
      <c r="G257" s="15"/>
      <c r="H257" s="15"/>
      <c r="I257" s="5"/>
    </row>
    <row r="258" spans="1:11" x14ac:dyDescent="0.3">
      <c r="A258" s="22"/>
      <c r="B258" s="5"/>
      <c r="C258" s="5"/>
      <c r="D258" s="5"/>
      <c r="E258" s="5"/>
      <c r="F258" s="5"/>
      <c r="G258" s="5"/>
      <c r="H258" s="5"/>
      <c r="I258" s="5"/>
    </row>
    <row r="259" spans="1:11" x14ac:dyDescent="0.3">
      <c r="A259" s="149" t="str">
        <f>IF(B28=1,"",IF(C21="SI","","e. Estado de resultados Proforma"))</f>
        <v>e. Estado de resultados Proforma</v>
      </c>
      <c r="B259" s="5"/>
      <c r="C259" s="5"/>
      <c r="D259" s="5"/>
      <c r="E259" s="5"/>
      <c r="F259" s="5"/>
      <c r="G259" s="5"/>
      <c r="H259" s="5"/>
      <c r="I259" s="5"/>
    </row>
    <row r="260" spans="1:11" x14ac:dyDescent="0.3">
      <c r="A260" s="22"/>
      <c r="B260" s="5"/>
      <c r="C260" s="147" t="str">
        <f>IF(B28=1,"",IF(C21="SI","","Año 0"))</f>
        <v>Año 0</v>
      </c>
      <c r="D260" s="151" t="str">
        <f>IF(B28=1,"",IF(C21="SI","","Año 1"))</f>
        <v>Año 1</v>
      </c>
      <c r="E260" s="151" t="str">
        <f>IF(B28=1,"",IF(C21="SI","","Año 2"))</f>
        <v>Año 2</v>
      </c>
      <c r="F260" s="151" t="str">
        <f>IF(B28=1,"",IF(C21="SI","","Año 3"))</f>
        <v>Año 3</v>
      </c>
      <c r="G260" s="151" t="str">
        <f>IF(B28=1,"",IF(C21="SI","","Año 4"))</f>
        <v>Año 4</v>
      </c>
      <c r="H260" s="151" t="str">
        <f>IF(B28=1,"",IF(C21="SI","","Año 5"))</f>
        <v>Año 5</v>
      </c>
      <c r="I260" s="14" t="str">
        <f>IF(B28=1,"",IF(C21="SI","","Año N"))</f>
        <v>Año N</v>
      </c>
      <c r="J260" s="11"/>
      <c r="K260" s="11"/>
    </row>
    <row r="261" spans="1:11" x14ac:dyDescent="0.3">
      <c r="A261" s="21"/>
      <c r="B261" s="163" t="str">
        <f>IF(B28=1,"",IF(C21="SI","","Ingresos brutos"))</f>
        <v>Ingresos brutos</v>
      </c>
      <c r="C261" s="16"/>
      <c r="D261" s="48"/>
      <c r="E261" s="48"/>
      <c r="F261" s="48"/>
      <c r="G261" s="48"/>
      <c r="H261" s="48"/>
      <c r="I261" s="48"/>
      <c r="J261" s="53"/>
      <c r="K261" s="53"/>
    </row>
    <row r="262" spans="1:11" x14ac:dyDescent="0.3">
      <c r="A262" s="21"/>
      <c r="B262" s="163" t="str">
        <f>IF(B28=1,"",IF(C21="SI","","Costos"))</f>
        <v>Costos</v>
      </c>
      <c r="C262" s="16"/>
      <c r="D262" s="49"/>
      <c r="E262" s="49"/>
      <c r="F262" s="49"/>
      <c r="G262" s="49"/>
      <c r="H262" s="49"/>
      <c r="I262" s="49"/>
      <c r="J262" s="54"/>
      <c r="K262" s="54"/>
    </row>
    <row r="263" spans="1:11" x14ac:dyDescent="0.3">
      <c r="A263" s="21"/>
      <c r="B263" s="163" t="str">
        <f>IF(B28=1,"",IF(C21="SI","","Gastos"))</f>
        <v>Gastos</v>
      </c>
      <c r="C263" s="16"/>
      <c r="D263" s="49"/>
      <c r="E263" s="49"/>
      <c r="F263" s="49"/>
      <c r="G263" s="49"/>
      <c r="H263" s="49"/>
      <c r="I263" s="49"/>
      <c r="J263" s="54"/>
      <c r="K263" s="54"/>
    </row>
    <row r="264" spans="1:11" x14ac:dyDescent="0.3">
      <c r="A264" s="21"/>
      <c r="B264" s="163" t="str">
        <f>IF(B28=1,"",IF(C21="SI","","EBITDA"))</f>
        <v>EBITDA</v>
      </c>
      <c r="C264" s="16"/>
      <c r="D264" s="51"/>
      <c r="E264" s="51"/>
      <c r="F264" s="51"/>
      <c r="G264" s="51"/>
      <c r="H264" s="51"/>
      <c r="I264" s="51"/>
      <c r="J264" s="55"/>
      <c r="K264" s="55"/>
    </row>
    <row r="265" spans="1:11" x14ac:dyDescent="0.3">
      <c r="A265" s="21"/>
      <c r="B265" s="163" t="str">
        <f>IF(B28=1,"",IF(C21="SI","","Depreciación"))</f>
        <v>Depreciación</v>
      </c>
      <c r="C265" s="16"/>
      <c r="D265" s="49"/>
      <c r="E265" s="49"/>
      <c r="F265" s="49"/>
      <c r="G265" s="49"/>
      <c r="H265" s="49"/>
      <c r="I265" s="49"/>
      <c r="J265" s="54"/>
      <c r="K265" s="54"/>
    </row>
    <row r="266" spans="1:11" x14ac:dyDescent="0.3">
      <c r="A266" s="21"/>
      <c r="B266" s="163" t="str">
        <f>IF(B28=1,"",IF(C21="SI","","Amortizaciones"))</f>
        <v>Amortizaciones</v>
      </c>
      <c r="C266" s="16"/>
      <c r="D266" s="49"/>
      <c r="E266" s="49"/>
      <c r="F266" s="49"/>
      <c r="G266" s="50"/>
      <c r="H266" s="50"/>
      <c r="I266" s="50"/>
      <c r="J266" s="56"/>
      <c r="K266" s="56"/>
    </row>
    <row r="267" spans="1:11" x14ac:dyDescent="0.3">
      <c r="A267" s="21"/>
      <c r="B267" s="163" t="str">
        <f>IF(B28=1,"",IF(C21="SI","","EBIT"))</f>
        <v>EBIT</v>
      </c>
      <c r="C267" s="16"/>
      <c r="D267" s="49"/>
      <c r="E267" s="49"/>
      <c r="F267" s="49"/>
      <c r="G267" s="49"/>
      <c r="H267" s="49"/>
      <c r="I267" s="49"/>
      <c r="J267" s="54"/>
      <c r="K267" s="54"/>
    </row>
    <row r="268" spans="1:11" x14ac:dyDescent="0.3">
      <c r="A268" s="21"/>
      <c r="B268" s="163" t="str">
        <f>IF(B28=1,"",IF(C21="SI","","Intereses"))</f>
        <v>Intereses</v>
      </c>
      <c r="C268" s="16"/>
      <c r="D268" s="49"/>
      <c r="E268" s="49"/>
      <c r="F268" s="49"/>
      <c r="G268" s="50"/>
      <c r="H268" s="50"/>
      <c r="I268" s="50"/>
      <c r="J268" s="56"/>
      <c r="K268" s="56"/>
    </row>
    <row r="269" spans="1:11" x14ac:dyDescent="0.3">
      <c r="A269" s="21"/>
      <c r="B269" s="163" t="str">
        <f>IF(B28=1,"",IF(C21="SI","","Impuestos"))</f>
        <v>Impuestos</v>
      </c>
      <c r="C269" s="16"/>
      <c r="D269" s="49"/>
      <c r="E269" s="49"/>
      <c r="F269" s="49"/>
      <c r="G269" s="49"/>
      <c r="H269" s="49"/>
      <c r="I269" s="49"/>
      <c r="J269" s="54"/>
      <c r="K269" s="54"/>
    </row>
    <row r="270" spans="1:11" x14ac:dyDescent="0.3">
      <c r="A270" s="21"/>
      <c r="B270" s="163" t="str">
        <f>IF(B28=1,"",IF(C21="SI","","Ingreso Neto"))</f>
        <v>Ingreso Neto</v>
      </c>
      <c r="C270" s="91"/>
      <c r="D270" s="49"/>
      <c r="E270" s="49"/>
      <c r="F270" s="49"/>
      <c r="G270" s="49"/>
      <c r="H270" s="49"/>
      <c r="I270" s="49"/>
      <c r="J270" s="54"/>
      <c r="K270" s="54"/>
    </row>
    <row r="271" spans="1:11" x14ac:dyDescent="0.3">
      <c r="A271" s="6"/>
      <c r="B271" s="163" t="str">
        <f>IF(B28=1,"",IF(C21="SI","","Proyecciones de Flujo de Efectivo"))</f>
        <v>Proyecciones de Flujo de Efectivo</v>
      </c>
      <c r="C271" s="92"/>
      <c r="D271" s="49"/>
      <c r="E271" s="49"/>
      <c r="F271" s="49"/>
      <c r="G271" s="49"/>
      <c r="H271" s="49"/>
      <c r="I271" s="49"/>
      <c r="J271" s="54"/>
      <c r="K271" s="54"/>
    </row>
    <row r="272" spans="1:11" x14ac:dyDescent="0.3">
      <c r="A272" s="6"/>
      <c r="B272" s="147" t="str">
        <f>IF(B28=1,"",IF(C21="SI","","TIR del proyecto"))</f>
        <v>TIR del proyecto</v>
      </c>
      <c r="C272" s="93"/>
      <c r="D272" s="6"/>
      <c r="E272" s="6"/>
      <c r="F272" s="5"/>
      <c r="G272" s="5"/>
      <c r="H272" s="5"/>
    </row>
    <row r="273" spans="1:8" x14ac:dyDescent="0.3">
      <c r="A273" s="6"/>
      <c r="B273" s="6"/>
      <c r="C273" s="52"/>
      <c r="D273" s="6"/>
      <c r="E273" s="6"/>
      <c r="F273" s="5"/>
      <c r="G273" s="5"/>
      <c r="H273" s="5"/>
    </row>
    <row r="274" spans="1:8" x14ac:dyDescent="0.3">
      <c r="A274" s="6"/>
      <c r="B274" s="6"/>
      <c r="C274" s="52"/>
      <c r="D274" s="6"/>
      <c r="E274" s="6"/>
      <c r="F274" s="5"/>
      <c r="G274" s="5"/>
      <c r="H274" s="5"/>
    </row>
    <row r="275" spans="1:8" x14ac:dyDescent="0.3">
      <c r="A275" s="81" t="str">
        <f>IF(B28=1,"",IF(C21="SI","",IF(D7=2,"","Justificación de la demanda potencial (Artículo 74 LH)")))</f>
        <v/>
      </c>
      <c r="B275" s="82"/>
      <c r="C275" s="177"/>
      <c r="D275" s="6"/>
      <c r="E275" s="6"/>
      <c r="F275" s="5"/>
      <c r="G275" s="5"/>
      <c r="H275" s="5"/>
    </row>
    <row r="276" spans="1:8" x14ac:dyDescent="0.3">
      <c r="A276" s="71" t="str">
        <f>IF(B28=1,"",IF(C21="SI","",IF(D7=2,"",1)))</f>
        <v/>
      </c>
      <c r="B276" s="78" t="str">
        <f>IF(B28=1,"",IF(C21="SI","",IF(D7=2,"",CONCATENATE("Resultados, en su caso, del procedimiento de Temporada Abierta para la estimación de la demanda potencial"))))</f>
        <v/>
      </c>
      <c r="C276" s="138" t="str">
        <f>IF(B28=1,"",IF(C21="SI","",IF(D7=2,"",CONCATENATE("* Anexar documento en formato PDF con los  resultados del proceso de temporada abierta incluyendo dimensionamiento del sistema y asignación de capacidad. "))))</f>
        <v/>
      </c>
      <c r="D276" s="6"/>
      <c r="E276" s="6"/>
      <c r="F276" s="5"/>
      <c r="G276" s="5"/>
      <c r="H276" s="5"/>
    </row>
    <row r="277" spans="1:8" x14ac:dyDescent="0.3">
      <c r="A277" s="6"/>
      <c r="B277" s="6"/>
      <c r="C277" s="52"/>
      <c r="D277" s="6"/>
      <c r="E277" s="6"/>
      <c r="F277" s="5"/>
      <c r="G277" s="5"/>
      <c r="H277" s="5"/>
    </row>
    <row r="278" spans="1:8" x14ac:dyDescent="0.3">
      <c r="A278" s="81" t="str">
        <f>IF(B28=1,"",IF(C21="SI","","Solicitantes actualmente en operación"))</f>
        <v>Solicitantes actualmente en operación</v>
      </c>
      <c r="B278" s="6"/>
      <c r="C278" s="6"/>
      <c r="D278" s="6"/>
      <c r="E278" s="6"/>
      <c r="F278" s="5"/>
      <c r="G278" s="5"/>
      <c r="H278" s="5"/>
    </row>
    <row r="279" spans="1:8" x14ac:dyDescent="0.3">
      <c r="A279" s="82" t="str">
        <f>IF(B28=1,"",IF(C21="SI","","En caso de solicitantes de permisos que a la fecha de la entrada en vigor de la LH se encontraran llevando a cabo la actividad de almacenamiento, deberán suministrar para efectos estadísticos la información del Anexo 1."))</f>
        <v>En caso de solicitantes de permisos que a la fecha de la entrada en vigor de la LH se encontraran llevando a cabo la actividad de almacenamiento, deberán suministrar para efectos estadísticos la información del Anexo 1.</v>
      </c>
      <c r="B279" s="6"/>
      <c r="C279" s="6"/>
      <c r="D279" s="6"/>
      <c r="E279" s="6"/>
      <c r="F279" s="5"/>
      <c r="G279" s="5"/>
      <c r="H279" s="5"/>
    </row>
    <row r="280" spans="1:8" x14ac:dyDescent="0.3">
      <c r="A280" s="3"/>
    </row>
    <row r="281" spans="1:8" x14ac:dyDescent="0.3"/>
    <row r="282" spans="1:8" ht="20.25" x14ac:dyDescent="0.3">
      <c r="A282" s="164" t="str">
        <f>IF(B28=1,"",IF(C21="SI","","Manifiesto bajo protesta de decir verdad, que los datos asentados en la presente solicitud son ciertos y verificables en cualquier momento por esta Comisión."))</f>
        <v>Manifiesto bajo protesta de decir verdad, que los datos asentados en la presente solicitud son ciertos y verificables en cualquier momento por esta Comisión.</v>
      </c>
    </row>
    <row r="283" spans="1:8" ht="36.75" customHeight="1" x14ac:dyDescent="0.3">
      <c r="A283" s="3"/>
    </row>
    <row r="284" spans="1:8" hidden="1" x14ac:dyDescent="0.3">
      <c r="A284" s="3"/>
    </row>
    <row r="285" spans="1:8" hidden="1" x14ac:dyDescent="0.3">
      <c r="A285" s="3"/>
    </row>
    <row r="286" spans="1:8" hidden="1" x14ac:dyDescent="0.3">
      <c r="A286" s="3"/>
    </row>
    <row r="287" spans="1:8" hidden="1" x14ac:dyDescent="0.3">
      <c r="A287" s="3"/>
    </row>
    <row r="288" spans="1:8" hidden="1" x14ac:dyDescent="0.3">
      <c r="A288" s="3"/>
    </row>
    <row r="289" spans="1:1" hidden="1" x14ac:dyDescent="0.3">
      <c r="A289" s="3"/>
    </row>
    <row r="290" spans="1:1" hidden="1" x14ac:dyDescent="0.3">
      <c r="A290" s="3"/>
    </row>
    <row r="291" spans="1:1" hidden="1" x14ac:dyDescent="0.3">
      <c r="A291" s="3"/>
    </row>
    <row r="292" spans="1:1" hidden="1" x14ac:dyDescent="0.3">
      <c r="A292" s="3"/>
    </row>
    <row r="293" spans="1:1" hidden="1" x14ac:dyDescent="0.3">
      <c r="A293" s="3"/>
    </row>
    <row r="294" spans="1:1" hidden="1" x14ac:dyDescent="0.3">
      <c r="A294" s="3"/>
    </row>
    <row r="295" spans="1:1" hidden="1" x14ac:dyDescent="0.3">
      <c r="A295" s="3"/>
    </row>
    <row r="296" spans="1:1" hidden="1" x14ac:dyDescent="0.3">
      <c r="A296" s="3"/>
    </row>
    <row r="297" spans="1:1" hidden="1" x14ac:dyDescent="0.3">
      <c r="A297" s="3"/>
    </row>
    <row r="298" spans="1:1" hidden="1" x14ac:dyDescent="0.3">
      <c r="A298" s="3"/>
    </row>
    <row r="299" spans="1:1" hidden="1" x14ac:dyDescent="0.3">
      <c r="A299" s="3"/>
    </row>
    <row r="300" spans="1:1" hidden="1" x14ac:dyDescent="0.3">
      <c r="A300" s="3"/>
    </row>
    <row r="301" spans="1:1" hidden="1" x14ac:dyDescent="0.3">
      <c r="A301" s="3"/>
    </row>
    <row r="302" spans="1:1" hidden="1" x14ac:dyDescent="0.3">
      <c r="A302" s="3"/>
    </row>
    <row r="303" spans="1:1" hidden="1" x14ac:dyDescent="0.3">
      <c r="A303" s="3"/>
    </row>
    <row r="304" spans="1:1" hidden="1" x14ac:dyDescent="0.3">
      <c r="A304" s="3"/>
    </row>
    <row r="305" spans="1:1" hidden="1" x14ac:dyDescent="0.3">
      <c r="A305" s="3"/>
    </row>
    <row r="306" spans="1:1" hidden="1" x14ac:dyDescent="0.3">
      <c r="A306" s="3"/>
    </row>
    <row r="307" spans="1:1" hidden="1" x14ac:dyDescent="0.3">
      <c r="A307" s="3"/>
    </row>
    <row r="308" spans="1:1" hidden="1" x14ac:dyDescent="0.3">
      <c r="A308" s="3"/>
    </row>
    <row r="309" spans="1:1" hidden="1" x14ac:dyDescent="0.3">
      <c r="A309" s="3"/>
    </row>
    <row r="310" spans="1:1" hidden="1" x14ac:dyDescent="0.3">
      <c r="A310" s="3"/>
    </row>
    <row r="311" spans="1:1" hidden="1" x14ac:dyDescent="0.3">
      <c r="A311" s="3"/>
    </row>
    <row r="312" spans="1:1" hidden="1" x14ac:dyDescent="0.3">
      <c r="A312" s="3"/>
    </row>
    <row r="313" spans="1:1" hidden="1" x14ac:dyDescent="0.3">
      <c r="A313" s="3"/>
    </row>
    <row r="314" spans="1:1" hidden="1" x14ac:dyDescent="0.3">
      <c r="A314" s="3"/>
    </row>
    <row r="315" spans="1:1" hidden="1" x14ac:dyDescent="0.3">
      <c r="A315" s="3"/>
    </row>
    <row r="316" spans="1:1" hidden="1" x14ac:dyDescent="0.3">
      <c r="A316" s="3"/>
    </row>
    <row r="317" spans="1:1" hidden="1" x14ac:dyDescent="0.3">
      <c r="A317" s="3"/>
    </row>
    <row r="318" spans="1:1" hidden="1" x14ac:dyDescent="0.3">
      <c r="A318" s="3"/>
    </row>
    <row r="319" spans="1:1" hidden="1" x14ac:dyDescent="0.3">
      <c r="A319" s="3"/>
    </row>
    <row r="320" spans="1:1" hidden="1" x14ac:dyDescent="0.3">
      <c r="A320" s="3"/>
    </row>
    <row r="321" spans="1:1" hidden="1" x14ac:dyDescent="0.3">
      <c r="A321" s="3"/>
    </row>
    <row r="322" spans="1:1" hidden="1" x14ac:dyDescent="0.3">
      <c r="A322" s="3"/>
    </row>
    <row r="323" spans="1:1" hidden="1" x14ac:dyDescent="0.3">
      <c r="A323" s="3"/>
    </row>
    <row r="324" spans="1:1" hidden="1" x14ac:dyDescent="0.3">
      <c r="A324" s="3"/>
    </row>
    <row r="325" spans="1:1" hidden="1" x14ac:dyDescent="0.3">
      <c r="A325" s="3"/>
    </row>
    <row r="326" spans="1:1" hidden="1" x14ac:dyDescent="0.3">
      <c r="A326" s="3"/>
    </row>
    <row r="327" spans="1:1" hidden="1" x14ac:dyDescent="0.3">
      <c r="A327" s="3"/>
    </row>
    <row r="328" spans="1:1" hidden="1" x14ac:dyDescent="0.3">
      <c r="A328" s="3"/>
    </row>
    <row r="329" spans="1:1" hidden="1" x14ac:dyDescent="0.3">
      <c r="A329" s="3"/>
    </row>
    <row r="330" spans="1:1" hidden="1" x14ac:dyDescent="0.3">
      <c r="A330" s="3"/>
    </row>
    <row r="331" spans="1:1" hidden="1" x14ac:dyDescent="0.3">
      <c r="A331" s="3"/>
    </row>
    <row r="332" spans="1:1" hidden="1" x14ac:dyDescent="0.3">
      <c r="A332" s="3"/>
    </row>
    <row r="333" spans="1:1" hidden="1" x14ac:dyDescent="0.3">
      <c r="A333" s="3"/>
    </row>
    <row r="334" spans="1:1" hidden="1" x14ac:dyDescent="0.3">
      <c r="A334" s="3"/>
    </row>
    <row r="335" spans="1:1" hidden="1" x14ac:dyDescent="0.3">
      <c r="A335" s="3"/>
    </row>
    <row r="336" spans="1:1" hidden="1" x14ac:dyDescent="0.3">
      <c r="A336" s="3"/>
    </row>
    <row r="337" spans="1:1" hidden="1" x14ac:dyDescent="0.3">
      <c r="A337" s="3"/>
    </row>
    <row r="338" spans="1:1" hidden="1" x14ac:dyDescent="0.3">
      <c r="A338" s="3"/>
    </row>
    <row r="339" spans="1:1" hidden="1" x14ac:dyDescent="0.3">
      <c r="A339" s="3"/>
    </row>
    <row r="340" spans="1:1" hidden="1" x14ac:dyDescent="0.3">
      <c r="A340" s="3"/>
    </row>
    <row r="341" spans="1:1" hidden="1" x14ac:dyDescent="0.3">
      <c r="A341" s="3"/>
    </row>
    <row r="342" spans="1:1" hidden="1" x14ac:dyDescent="0.3">
      <c r="A342" s="3"/>
    </row>
    <row r="343" spans="1:1" hidden="1" x14ac:dyDescent="0.3">
      <c r="A343" s="3"/>
    </row>
    <row r="344" spans="1:1" hidden="1" x14ac:dyDescent="0.3">
      <c r="A344" s="3"/>
    </row>
    <row r="345" spans="1:1" hidden="1" x14ac:dyDescent="0.3">
      <c r="A345" s="3"/>
    </row>
    <row r="346" spans="1:1" hidden="1" x14ac:dyDescent="0.3">
      <c r="A346" s="3"/>
    </row>
    <row r="347" spans="1:1" hidden="1" x14ac:dyDescent="0.3">
      <c r="A347" s="3"/>
    </row>
    <row r="348" spans="1:1" hidden="1" x14ac:dyDescent="0.3">
      <c r="A348" s="3"/>
    </row>
    <row r="349" spans="1:1" hidden="1" x14ac:dyDescent="0.3">
      <c r="A349" s="3"/>
    </row>
    <row r="350" spans="1:1" hidden="1" x14ac:dyDescent="0.3">
      <c r="A350" s="3"/>
    </row>
    <row r="351" spans="1:1" hidden="1" x14ac:dyDescent="0.3">
      <c r="A351" s="3"/>
    </row>
    <row r="352" spans="1:1" hidden="1" x14ac:dyDescent="0.3">
      <c r="A352" s="3"/>
    </row>
    <row r="353" spans="1:1" hidden="1" x14ac:dyDescent="0.3">
      <c r="A353" s="3"/>
    </row>
    <row r="354" spans="1:1" hidden="1" x14ac:dyDescent="0.3">
      <c r="A354" s="3"/>
    </row>
    <row r="355" spans="1:1" hidden="1" x14ac:dyDescent="0.3">
      <c r="A355" s="3"/>
    </row>
    <row r="356" spans="1:1" hidden="1" x14ac:dyDescent="0.3">
      <c r="A356" s="3"/>
    </row>
    <row r="357" spans="1:1" hidden="1" x14ac:dyDescent="0.3">
      <c r="A357" s="3"/>
    </row>
    <row r="358" spans="1:1" hidden="1" x14ac:dyDescent="0.3">
      <c r="A358" s="3"/>
    </row>
    <row r="359" spans="1:1" hidden="1" x14ac:dyDescent="0.3">
      <c r="A359" s="3"/>
    </row>
    <row r="360" spans="1:1" hidden="1" x14ac:dyDescent="0.3">
      <c r="A360" s="3"/>
    </row>
    <row r="361" spans="1:1" hidden="1" x14ac:dyDescent="0.3">
      <c r="A361" s="3"/>
    </row>
    <row r="362" spans="1:1" hidden="1" x14ac:dyDescent="0.3">
      <c r="A362" s="3"/>
    </row>
    <row r="363" spans="1:1" hidden="1" x14ac:dyDescent="0.3">
      <c r="A363" s="3"/>
    </row>
    <row r="364" spans="1:1" hidden="1" x14ac:dyDescent="0.3">
      <c r="A364" s="3"/>
    </row>
    <row r="365" spans="1:1" hidden="1" x14ac:dyDescent="0.3">
      <c r="A365" s="3"/>
    </row>
    <row r="366" spans="1:1" hidden="1" x14ac:dyDescent="0.3">
      <c r="A366" s="3"/>
    </row>
    <row r="367" spans="1:1" hidden="1" x14ac:dyDescent="0.3">
      <c r="A367" s="3"/>
    </row>
    <row r="368" spans="1:1" hidden="1" x14ac:dyDescent="0.3">
      <c r="A368" s="3"/>
    </row>
    <row r="369" spans="1:1" hidden="1" x14ac:dyDescent="0.3">
      <c r="A369" s="3"/>
    </row>
    <row r="370" spans="1:1" hidden="1" x14ac:dyDescent="0.3">
      <c r="A370" s="3"/>
    </row>
    <row r="371" spans="1:1" hidden="1" x14ac:dyDescent="0.3">
      <c r="A371" s="3"/>
    </row>
    <row r="372" spans="1:1" hidden="1" x14ac:dyDescent="0.3">
      <c r="A372" s="3"/>
    </row>
    <row r="373" spans="1:1" hidden="1" x14ac:dyDescent="0.3">
      <c r="A373" s="3"/>
    </row>
    <row r="374" spans="1:1" hidden="1" x14ac:dyDescent="0.3">
      <c r="A374" s="3"/>
    </row>
    <row r="375" spans="1:1" hidden="1" x14ac:dyDescent="0.3">
      <c r="A375" s="3"/>
    </row>
    <row r="376" spans="1:1" hidden="1" x14ac:dyDescent="0.3">
      <c r="A376" s="3"/>
    </row>
    <row r="377" spans="1:1" hidden="1" x14ac:dyDescent="0.3">
      <c r="A377" s="3"/>
    </row>
    <row r="378" spans="1:1" hidden="1" x14ac:dyDescent="0.3">
      <c r="A378" s="3"/>
    </row>
    <row r="379" spans="1:1" hidden="1" x14ac:dyDescent="0.3">
      <c r="A379" s="3"/>
    </row>
    <row r="380" spans="1:1" hidden="1" x14ac:dyDescent="0.3">
      <c r="A380" s="3"/>
    </row>
    <row r="381" spans="1:1" hidden="1" x14ac:dyDescent="0.3">
      <c r="A381" s="3"/>
    </row>
    <row r="382" spans="1:1" hidden="1" x14ac:dyDescent="0.3">
      <c r="A382" s="3"/>
    </row>
    <row r="383" spans="1:1" hidden="1" x14ac:dyDescent="0.3">
      <c r="A383" s="3"/>
    </row>
    <row r="384" spans="1:1" hidden="1" x14ac:dyDescent="0.3">
      <c r="A384" s="3"/>
    </row>
    <row r="385" spans="1:1" hidden="1" x14ac:dyDescent="0.3">
      <c r="A385" s="3"/>
    </row>
    <row r="386" spans="1:1" hidden="1" x14ac:dyDescent="0.3">
      <c r="A386" s="3"/>
    </row>
    <row r="387" spans="1:1" hidden="1" x14ac:dyDescent="0.3">
      <c r="A387" s="3"/>
    </row>
    <row r="388" spans="1:1" hidden="1" x14ac:dyDescent="0.3">
      <c r="A388" s="3"/>
    </row>
    <row r="389" spans="1:1" hidden="1" x14ac:dyDescent="0.3">
      <c r="A389" s="3"/>
    </row>
    <row r="390" spans="1:1" hidden="1" x14ac:dyDescent="0.3">
      <c r="A390" s="3"/>
    </row>
    <row r="391" spans="1:1" hidden="1" x14ac:dyDescent="0.3">
      <c r="A391" s="3"/>
    </row>
    <row r="392" spans="1:1" hidden="1" x14ac:dyDescent="0.3">
      <c r="A392" s="3"/>
    </row>
    <row r="393" spans="1:1" hidden="1" x14ac:dyDescent="0.3">
      <c r="A393" s="3"/>
    </row>
    <row r="394" spans="1:1" hidden="1" x14ac:dyDescent="0.3">
      <c r="A394" s="3"/>
    </row>
    <row r="395" spans="1:1" hidden="1" x14ac:dyDescent="0.3">
      <c r="A395" s="3"/>
    </row>
    <row r="396" spans="1:1" hidden="1" x14ac:dyDescent="0.3">
      <c r="A396" s="3"/>
    </row>
    <row r="397" spans="1:1" hidden="1" x14ac:dyDescent="0.3">
      <c r="A397" s="3"/>
    </row>
    <row r="398" spans="1:1" hidden="1" x14ac:dyDescent="0.3">
      <c r="A398" s="3"/>
    </row>
    <row r="399" spans="1:1" hidden="1" x14ac:dyDescent="0.3">
      <c r="A399" s="3"/>
    </row>
    <row r="400" spans="1:1" hidden="1" x14ac:dyDescent="0.3">
      <c r="A400" s="3"/>
    </row>
    <row r="401" spans="1:1" hidden="1" x14ac:dyDescent="0.3">
      <c r="A401" s="3"/>
    </row>
    <row r="402" spans="1:1" hidden="1" x14ac:dyDescent="0.3">
      <c r="A402" s="3"/>
    </row>
    <row r="403" spans="1:1" hidden="1" x14ac:dyDescent="0.3">
      <c r="A403" s="3"/>
    </row>
    <row r="404" spans="1:1" hidden="1" x14ac:dyDescent="0.3">
      <c r="A404" s="3"/>
    </row>
    <row r="405" spans="1:1" hidden="1" x14ac:dyDescent="0.3">
      <c r="A405" s="3"/>
    </row>
    <row r="406" spans="1:1" hidden="1" x14ac:dyDescent="0.3">
      <c r="A406" s="3"/>
    </row>
    <row r="407" spans="1:1" hidden="1" x14ac:dyDescent="0.3">
      <c r="A407" s="3"/>
    </row>
    <row r="408" spans="1:1" hidden="1" x14ac:dyDescent="0.3">
      <c r="A408" s="3"/>
    </row>
    <row r="409" spans="1:1" hidden="1" x14ac:dyDescent="0.3">
      <c r="A409" s="3"/>
    </row>
    <row r="410" spans="1:1" hidden="1" x14ac:dyDescent="0.3">
      <c r="A410" s="3"/>
    </row>
    <row r="411" spans="1:1" hidden="1" x14ac:dyDescent="0.3">
      <c r="A411" s="3"/>
    </row>
    <row r="412" spans="1:1" hidden="1" x14ac:dyDescent="0.3">
      <c r="A412" s="3"/>
    </row>
    <row r="413" spans="1:1" hidden="1" x14ac:dyDescent="0.3">
      <c r="A413" s="3"/>
    </row>
    <row r="414" spans="1:1" hidden="1" x14ac:dyDescent="0.3">
      <c r="A414" s="3"/>
    </row>
    <row r="415" spans="1:1" hidden="1" x14ac:dyDescent="0.3">
      <c r="A415" s="3"/>
    </row>
    <row r="416" spans="1:1" hidden="1" x14ac:dyDescent="0.3">
      <c r="A416" s="3"/>
    </row>
    <row r="417" spans="1:1" hidden="1" x14ac:dyDescent="0.3">
      <c r="A417" s="3"/>
    </row>
    <row r="418" spans="1:1" hidden="1" x14ac:dyDescent="0.3">
      <c r="A418" s="3"/>
    </row>
    <row r="419" spans="1:1" hidden="1" x14ac:dyDescent="0.3">
      <c r="A419" s="3"/>
    </row>
    <row r="420" spans="1:1" hidden="1" x14ac:dyDescent="0.3">
      <c r="A420" s="3"/>
    </row>
    <row r="421" spans="1:1" hidden="1" x14ac:dyDescent="0.3">
      <c r="A421" s="3"/>
    </row>
    <row r="422" spans="1:1" hidden="1" x14ac:dyDescent="0.3">
      <c r="A422" s="3"/>
    </row>
    <row r="423" spans="1:1" hidden="1" x14ac:dyDescent="0.3">
      <c r="A423" s="3"/>
    </row>
    <row r="424" spans="1:1" hidden="1" x14ac:dyDescent="0.3">
      <c r="A424" s="3"/>
    </row>
    <row r="425" spans="1:1" hidden="1" x14ac:dyDescent="0.3">
      <c r="A425" s="3"/>
    </row>
    <row r="426" spans="1:1" hidden="1" x14ac:dyDescent="0.3">
      <c r="A426" s="3"/>
    </row>
    <row r="427" spans="1:1" hidden="1" x14ac:dyDescent="0.3">
      <c r="A427" s="3"/>
    </row>
    <row r="428" spans="1:1" hidden="1" x14ac:dyDescent="0.3">
      <c r="A428" s="3"/>
    </row>
    <row r="429" spans="1:1" hidden="1" x14ac:dyDescent="0.3">
      <c r="A429" s="3"/>
    </row>
    <row r="430" spans="1:1" hidden="1" x14ac:dyDescent="0.3">
      <c r="A430" s="3"/>
    </row>
    <row r="431" spans="1:1" hidden="1" x14ac:dyDescent="0.3">
      <c r="A431" s="3"/>
    </row>
    <row r="432" spans="1:1" hidden="1" x14ac:dyDescent="0.3">
      <c r="A432" s="3"/>
    </row>
    <row r="433" spans="1:1" hidden="1" x14ac:dyDescent="0.3">
      <c r="A433" s="3"/>
    </row>
    <row r="434" spans="1:1" hidden="1" x14ac:dyDescent="0.3">
      <c r="A434" s="3"/>
    </row>
    <row r="435" spans="1:1" hidden="1" x14ac:dyDescent="0.3">
      <c r="A435" s="3"/>
    </row>
    <row r="436" spans="1:1" hidden="1" x14ac:dyDescent="0.3">
      <c r="A436" s="3"/>
    </row>
    <row r="437" spans="1:1" hidden="1" x14ac:dyDescent="0.3">
      <c r="A437" s="3"/>
    </row>
    <row r="438" spans="1:1" hidden="1" x14ac:dyDescent="0.3">
      <c r="A438" s="3"/>
    </row>
    <row r="439" spans="1:1" hidden="1" x14ac:dyDescent="0.3">
      <c r="A439" s="3"/>
    </row>
    <row r="440" spans="1:1" hidden="1" x14ac:dyDescent="0.3">
      <c r="A440" s="3"/>
    </row>
    <row r="441" spans="1:1" hidden="1" x14ac:dyDescent="0.3">
      <c r="A441" s="3"/>
    </row>
    <row r="442" spans="1:1" hidden="1" x14ac:dyDescent="0.3">
      <c r="A442" s="3"/>
    </row>
    <row r="443" spans="1:1" hidden="1" x14ac:dyDescent="0.3">
      <c r="A443" s="3"/>
    </row>
    <row r="444" spans="1:1" hidden="1" x14ac:dyDescent="0.3">
      <c r="A444" s="3"/>
    </row>
    <row r="445" spans="1:1" hidden="1" x14ac:dyDescent="0.3">
      <c r="A445" s="3"/>
    </row>
    <row r="446" spans="1:1" hidden="1" x14ac:dyDescent="0.3">
      <c r="A446" s="3"/>
    </row>
    <row r="447" spans="1:1" hidden="1" x14ac:dyDescent="0.3">
      <c r="A447" s="3"/>
    </row>
    <row r="448" spans="1:1" hidden="1" x14ac:dyDescent="0.3">
      <c r="A448" s="3"/>
    </row>
    <row r="449" spans="1:1" hidden="1" x14ac:dyDescent="0.3">
      <c r="A449" s="3"/>
    </row>
    <row r="450" spans="1:1" hidden="1" x14ac:dyDescent="0.3">
      <c r="A450" s="3"/>
    </row>
    <row r="451" spans="1:1" hidden="1" x14ac:dyDescent="0.3">
      <c r="A451" s="3"/>
    </row>
    <row r="452" spans="1:1" hidden="1" x14ac:dyDescent="0.3">
      <c r="A452" s="3"/>
    </row>
    <row r="453" spans="1:1" hidden="1" x14ac:dyDescent="0.3">
      <c r="A453" s="3"/>
    </row>
    <row r="454" spans="1:1" hidden="1" x14ac:dyDescent="0.3">
      <c r="A454" s="3"/>
    </row>
    <row r="455" spans="1:1" hidden="1" x14ac:dyDescent="0.3">
      <c r="A455" s="3"/>
    </row>
    <row r="456" spans="1:1" hidden="1" x14ac:dyDescent="0.3">
      <c r="A456" s="3"/>
    </row>
    <row r="457" spans="1:1" hidden="1" x14ac:dyDescent="0.3">
      <c r="A457" s="3"/>
    </row>
    <row r="458" spans="1:1" hidden="1" x14ac:dyDescent="0.3">
      <c r="A458" s="3"/>
    </row>
    <row r="459" spans="1:1" hidden="1" x14ac:dyDescent="0.3">
      <c r="A459" s="3"/>
    </row>
    <row r="460" spans="1:1" hidden="1" x14ac:dyDescent="0.3">
      <c r="A460" s="3"/>
    </row>
    <row r="461" spans="1:1" hidden="1" x14ac:dyDescent="0.3">
      <c r="A461" s="3"/>
    </row>
    <row r="462" spans="1:1" hidden="1" x14ac:dyDescent="0.3">
      <c r="A462" s="3"/>
    </row>
    <row r="463" spans="1:1" hidden="1" x14ac:dyDescent="0.3">
      <c r="A463" s="3"/>
    </row>
    <row r="464" spans="1:1" hidden="1" x14ac:dyDescent="0.3">
      <c r="A464" s="3"/>
    </row>
    <row r="465" spans="1:1" hidden="1" x14ac:dyDescent="0.3">
      <c r="A465" s="3"/>
    </row>
    <row r="466" spans="1:1" hidden="1" x14ac:dyDescent="0.3">
      <c r="A466" s="3"/>
    </row>
    <row r="467" spans="1:1" hidden="1" x14ac:dyDescent="0.3">
      <c r="A467" s="3"/>
    </row>
    <row r="468" spans="1:1" hidden="1" x14ac:dyDescent="0.3">
      <c r="A468" s="3"/>
    </row>
    <row r="469" spans="1:1" hidden="1" x14ac:dyDescent="0.3">
      <c r="A469" s="3"/>
    </row>
    <row r="470" spans="1:1" hidden="1" x14ac:dyDescent="0.3">
      <c r="A470" s="3"/>
    </row>
    <row r="471" spans="1:1" hidden="1" x14ac:dyDescent="0.3">
      <c r="A471" s="3"/>
    </row>
    <row r="472" spans="1:1" hidden="1" x14ac:dyDescent="0.3">
      <c r="A472" s="3"/>
    </row>
    <row r="473" spans="1:1" hidden="1" x14ac:dyDescent="0.3">
      <c r="A473" s="3"/>
    </row>
    <row r="474" spans="1:1" hidden="1" x14ac:dyDescent="0.3">
      <c r="A474" s="3"/>
    </row>
    <row r="475" spans="1:1" hidden="1" x14ac:dyDescent="0.3">
      <c r="A475" s="3"/>
    </row>
    <row r="476" spans="1:1" hidden="1" x14ac:dyDescent="0.3">
      <c r="A476" s="3"/>
    </row>
    <row r="477" spans="1:1" hidden="1" x14ac:dyDescent="0.3">
      <c r="A477" s="3"/>
    </row>
    <row r="478" spans="1:1" hidden="1" x14ac:dyDescent="0.3">
      <c r="A478" s="3"/>
    </row>
    <row r="479" spans="1:1" hidden="1" x14ac:dyDescent="0.3">
      <c r="A479" s="3"/>
    </row>
    <row r="480" spans="1:1" hidden="1" x14ac:dyDescent="0.3">
      <c r="A480" s="3"/>
    </row>
    <row r="481" spans="1:1" hidden="1" x14ac:dyDescent="0.3">
      <c r="A481" s="3"/>
    </row>
    <row r="482" spans="1:1" hidden="1" x14ac:dyDescent="0.3">
      <c r="A482" s="3"/>
    </row>
    <row r="483" spans="1:1" hidden="1" x14ac:dyDescent="0.3">
      <c r="A483" s="3"/>
    </row>
    <row r="484" spans="1:1" hidden="1" x14ac:dyDescent="0.3">
      <c r="A484" s="3"/>
    </row>
    <row r="485" spans="1:1" hidden="1" x14ac:dyDescent="0.3">
      <c r="A485" s="3"/>
    </row>
    <row r="486" spans="1:1" hidden="1" x14ac:dyDescent="0.3">
      <c r="A486" s="3"/>
    </row>
    <row r="487" spans="1:1" hidden="1" x14ac:dyDescent="0.3">
      <c r="A487" s="3"/>
    </row>
    <row r="488" spans="1:1" hidden="1" x14ac:dyDescent="0.3">
      <c r="A488" s="3"/>
    </row>
    <row r="489" spans="1:1" hidden="1" x14ac:dyDescent="0.3">
      <c r="A489" s="3"/>
    </row>
    <row r="490" spans="1:1" hidden="1" x14ac:dyDescent="0.3">
      <c r="A490" s="3"/>
    </row>
    <row r="491" spans="1:1" hidden="1" x14ac:dyDescent="0.3">
      <c r="A491" s="3"/>
    </row>
    <row r="492" spans="1:1" hidden="1" x14ac:dyDescent="0.3">
      <c r="A492" s="3"/>
    </row>
    <row r="493" spans="1:1" hidden="1" x14ac:dyDescent="0.3">
      <c r="A493" s="3"/>
    </row>
    <row r="494" spans="1:1" hidden="1" x14ac:dyDescent="0.3">
      <c r="A494" s="3"/>
    </row>
    <row r="495" spans="1:1" hidden="1" x14ac:dyDescent="0.3">
      <c r="A495" s="3"/>
    </row>
    <row r="496" spans="1:1" hidden="1" x14ac:dyDescent="0.3">
      <c r="A496" s="3"/>
    </row>
    <row r="497" spans="1:1" hidden="1" x14ac:dyDescent="0.3">
      <c r="A497" s="3"/>
    </row>
    <row r="498" spans="1:1" hidden="1" x14ac:dyDescent="0.3">
      <c r="A498" s="3"/>
    </row>
    <row r="499" spans="1:1" hidden="1" x14ac:dyDescent="0.3">
      <c r="A499" s="3"/>
    </row>
    <row r="500" spans="1:1" hidden="1" x14ac:dyDescent="0.3">
      <c r="A500" s="3"/>
    </row>
    <row r="501" spans="1:1" hidden="1" x14ac:dyDescent="0.3">
      <c r="A501" s="3"/>
    </row>
    <row r="502" spans="1:1" hidden="1" x14ac:dyDescent="0.3">
      <c r="A502" s="3"/>
    </row>
    <row r="503" spans="1:1" hidden="1" x14ac:dyDescent="0.3">
      <c r="A503" s="3"/>
    </row>
    <row r="504" spans="1:1" hidden="1" x14ac:dyDescent="0.3">
      <c r="A504" s="3"/>
    </row>
    <row r="505" spans="1:1" hidden="1" x14ac:dyDescent="0.3">
      <c r="A505" s="3"/>
    </row>
    <row r="506" spans="1:1" hidden="1" x14ac:dyDescent="0.3">
      <c r="A506" s="3"/>
    </row>
    <row r="507" spans="1:1" hidden="1" x14ac:dyDescent="0.3">
      <c r="A507" s="3"/>
    </row>
    <row r="508" spans="1:1" hidden="1" x14ac:dyDescent="0.3">
      <c r="A508" s="3"/>
    </row>
    <row r="509" spans="1:1" hidden="1" x14ac:dyDescent="0.3">
      <c r="A509" s="3"/>
    </row>
    <row r="510" spans="1:1" hidden="1" x14ac:dyDescent="0.3">
      <c r="A510" s="3"/>
    </row>
    <row r="511" spans="1:1" hidden="1" x14ac:dyDescent="0.3">
      <c r="A511" s="3"/>
    </row>
    <row r="512" spans="1:1" hidden="1" x14ac:dyDescent="0.3">
      <c r="A512" s="3"/>
    </row>
    <row r="513" spans="1:1" hidden="1" x14ac:dyDescent="0.3">
      <c r="A513" s="3"/>
    </row>
    <row r="514" spans="1:1" hidden="1" x14ac:dyDescent="0.3">
      <c r="A514" s="3"/>
    </row>
    <row r="515" spans="1:1" hidden="1" x14ac:dyDescent="0.3">
      <c r="A515" s="3"/>
    </row>
    <row r="516" spans="1:1" hidden="1" x14ac:dyDescent="0.3">
      <c r="A516" s="3"/>
    </row>
    <row r="517" spans="1:1" hidden="1" x14ac:dyDescent="0.3">
      <c r="A517" s="3"/>
    </row>
    <row r="518" spans="1:1" hidden="1" x14ac:dyDescent="0.3">
      <c r="A518" s="3"/>
    </row>
    <row r="519" spans="1:1" hidden="1" x14ac:dyDescent="0.3">
      <c r="A519" s="3"/>
    </row>
    <row r="520" spans="1:1" hidden="1" x14ac:dyDescent="0.3">
      <c r="A520" s="3"/>
    </row>
    <row r="536" spans="1:1" hidden="1" x14ac:dyDescent="0.3">
      <c r="A536" s="3"/>
    </row>
    <row r="537" spans="1:1" hidden="1" x14ac:dyDescent="0.3">
      <c r="A537" s="3"/>
    </row>
    <row r="538" spans="1:1" hidden="1" x14ac:dyDescent="0.3">
      <c r="A538" s="3"/>
    </row>
    <row r="539" spans="1:1" hidden="1" x14ac:dyDescent="0.3">
      <c r="A539" s="3"/>
    </row>
    <row r="540" spans="1:1" hidden="1" x14ac:dyDescent="0.3">
      <c r="A540" s="3"/>
    </row>
    <row r="541" spans="1:1" hidden="1" x14ac:dyDescent="0.3">
      <c r="A541" s="3"/>
    </row>
    <row r="542" spans="1:1" hidden="1" x14ac:dyDescent="0.3">
      <c r="A542" s="3"/>
    </row>
    <row r="543" spans="1:1" hidden="1" x14ac:dyDescent="0.3">
      <c r="A543" s="3"/>
    </row>
    <row r="544" spans="1:1" hidden="1" x14ac:dyDescent="0.3">
      <c r="A544" s="3"/>
    </row>
    <row r="545" spans="1:1" hidden="1" x14ac:dyDescent="0.3">
      <c r="A545" s="3"/>
    </row>
    <row r="546" spans="1:1" hidden="1" x14ac:dyDescent="0.3">
      <c r="A546" s="3"/>
    </row>
    <row r="547" spans="1:1" hidden="1" x14ac:dyDescent="0.3">
      <c r="A547" s="3"/>
    </row>
    <row r="548" spans="1:1" hidden="1" x14ac:dyDescent="0.3">
      <c r="A548" s="3"/>
    </row>
    <row r="549" spans="1:1" hidden="1" x14ac:dyDescent="0.3">
      <c r="A549" s="3"/>
    </row>
    <row r="550" spans="1:1" hidden="1" x14ac:dyDescent="0.3">
      <c r="A550" s="3"/>
    </row>
    <row r="551" spans="1:1" hidden="1" x14ac:dyDescent="0.3">
      <c r="A551" s="3"/>
    </row>
    <row r="552" spans="1:1" hidden="1" x14ac:dyDescent="0.3">
      <c r="A552" s="3"/>
    </row>
    <row r="553" spans="1:1" hidden="1" x14ac:dyDescent="0.3">
      <c r="A553" s="3"/>
    </row>
    <row r="554" spans="1:1" hidden="1" x14ac:dyDescent="0.3">
      <c r="A554" s="3"/>
    </row>
    <row r="555" spans="1:1" hidden="1" x14ac:dyDescent="0.3">
      <c r="A555" s="3"/>
    </row>
    <row r="556" spans="1:1" hidden="1" x14ac:dyDescent="0.3">
      <c r="A556" s="3"/>
    </row>
    <row r="557" spans="1:1" hidden="1" x14ac:dyDescent="0.3">
      <c r="A557" s="3"/>
    </row>
    <row r="558" spans="1:1" hidden="1" x14ac:dyDescent="0.3">
      <c r="A558" s="3"/>
    </row>
    <row r="559" spans="1:1" hidden="1" x14ac:dyDescent="0.3">
      <c r="A559" s="3"/>
    </row>
    <row r="560" spans="1:1" hidden="1" x14ac:dyDescent="0.3">
      <c r="A560" s="3"/>
    </row>
    <row r="561" spans="1:1" hidden="1" x14ac:dyDescent="0.3">
      <c r="A561" s="3"/>
    </row>
    <row r="562" spans="1:1" hidden="1" x14ac:dyDescent="0.3">
      <c r="A562" s="3"/>
    </row>
    <row r="563" spans="1:1" hidden="1" x14ac:dyDescent="0.3">
      <c r="A563" s="3"/>
    </row>
    <row r="564" spans="1:1" hidden="1" x14ac:dyDescent="0.3">
      <c r="A564" s="3"/>
    </row>
    <row r="565" spans="1:1" hidden="1" x14ac:dyDescent="0.3">
      <c r="A565" s="3"/>
    </row>
    <row r="566" spans="1:1" hidden="1" x14ac:dyDescent="0.3">
      <c r="A566" s="3"/>
    </row>
    <row r="567" spans="1:1" hidden="1" x14ac:dyDescent="0.3">
      <c r="A567" s="3"/>
    </row>
    <row r="568" spans="1:1" hidden="1" x14ac:dyDescent="0.3">
      <c r="A568" s="3"/>
    </row>
    <row r="569" spans="1:1" hidden="1" x14ac:dyDescent="0.3">
      <c r="A569" s="3"/>
    </row>
    <row r="570" spans="1:1" hidden="1" x14ac:dyDescent="0.3">
      <c r="A570" s="3"/>
    </row>
    <row r="571" spans="1:1" hidden="1" x14ac:dyDescent="0.3">
      <c r="A571" s="3"/>
    </row>
    <row r="572" spans="1:1" hidden="1" x14ac:dyDescent="0.3">
      <c r="A572" s="3"/>
    </row>
    <row r="573" spans="1:1" hidden="1" x14ac:dyDescent="0.3">
      <c r="A573" s="3"/>
    </row>
    <row r="574" spans="1:1" hidden="1" x14ac:dyDescent="0.3">
      <c r="A574" s="3"/>
    </row>
    <row r="575" spans="1:1" hidden="1" x14ac:dyDescent="0.3">
      <c r="A575" s="3"/>
    </row>
    <row r="576" spans="1:1" hidden="1" x14ac:dyDescent="0.3">
      <c r="A576" s="3"/>
    </row>
    <row r="577" spans="1:1" hidden="1" x14ac:dyDescent="0.3">
      <c r="A577" s="3"/>
    </row>
    <row r="578" spans="1:1" hidden="1" x14ac:dyDescent="0.3">
      <c r="A578" s="3"/>
    </row>
    <row r="579" spans="1:1" hidden="1" x14ac:dyDescent="0.3">
      <c r="A579" s="3"/>
    </row>
    <row r="580" spans="1:1" hidden="1" x14ac:dyDescent="0.3">
      <c r="A580" s="3"/>
    </row>
    <row r="581" spans="1:1" hidden="1" x14ac:dyDescent="0.3">
      <c r="A581" s="3"/>
    </row>
    <row r="582" spans="1:1" hidden="1" x14ac:dyDescent="0.3">
      <c r="A582" s="3"/>
    </row>
    <row r="583" spans="1:1" hidden="1" x14ac:dyDescent="0.3">
      <c r="A583" s="3"/>
    </row>
    <row r="584" spans="1:1" hidden="1" x14ac:dyDescent="0.3">
      <c r="A584" s="3"/>
    </row>
    <row r="585" spans="1:1" hidden="1" x14ac:dyDescent="0.3">
      <c r="A585" s="3"/>
    </row>
    <row r="586" spans="1:1" hidden="1" x14ac:dyDescent="0.3">
      <c r="A586" s="3"/>
    </row>
    <row r="587" spans="1:1" hidden="1" x14ac:dyDescent="0.3">
      <c r="A587" s="3"/>
    </row>
    <row r="588" spans="1:1" hidden="1" x14ac:dyDescent="0.3">
      <c r="A588" s="3"/>
    </row>
    <row r="589" spans="1:1" hidden="1" x14ac:dyDescent="0.3">
      <c r="A589" s="3"/>
    </row>
    <row r="590" spans="1:1" hidden="1" x14ac:dyDescent="0.3">
      <c r="A590" s="3"/>
    </row>
    <row r="591" spans="1:1" hidden="1" x14ac:dyDescent="0.3">
      <c r="A591" s="3"/>
    </row>
    <row r="592" spans="1:1" hidden="1" x14ac:dyDescent="0.3">
      <c r="A592" s="3"/>
    </row>
    <row r="593" spans="1:1" hidden="1" x14ac:dyDescent="0.3">
      <c r="A593" s="3"/>
    </row>
    <row r="594" spans="1:1" hidden="1" x14ac:dyDescent="0.3">
      <c r="A594" s="3"/>
    </row>
    <row r="595" spans="1:1" hidden="1" x14ac:dyDescent="0.3">
      <c r="A595" s="3"/>
    </row>
    <row r="596" spans="1:1" hidden="1" x14ac:dyDescent="0.3">
      <c r="A596" s="3"/>
    </row>
    <row r="597" spans="1:1" hidden="1" x14ac:dyDescent="0.3">
      <c r="A597" s="3"/>
    </row>
    <row r="598" spans="1:1" hidden="1" x14ac:dyDescent="0.3">
      <c r="A598" s="3"/>
    </row>
    <row r="599" spans="1:1" hidden="1" x14ac:dyDescent="0.3">
      <c r="A599" s="3"/>
    </row>
    <row r="600" spans="1:1" hidden="1" x14ac:dyDescent="0.3">
      <c r="A600" s="3"/>
    </row>
    <row r="601" spans="1:1" hidden="1" x14ac:dyDescent="0.3">
      <c r="A601" s="3"/>
    </row>
    <row r="602" spans="1:1" hidden="1" x14ac:dyDescent="0.3">
      <c r="A602" s="3"/>
    </row>
    <row r="603" spans="1:1" hidden="1" x14ac:dyDescent="0.3">
      <c r="A603" s="3"/>
    </row>
    <row r="604" spans="1:1" hidden="1" x14ac:dyDescent="0.3">
      <c r="A604" s="3"/>
    </row>
    <row r="605" spans="1:1" hidden="1" x14ac:dyDescent="0.3">
      <c r="A605" s="3"/>
    </row>
    <row r="606" spans="1:1" hidden="1" x14ac:dyDescent="0.3">
      <c r="A606" s="3"/>
    </row>
    <row r="607" spans="1:1" hidden="1" x14ac:dyDescent="0.3">
      <c r="A607" s="3"/>
    </row>
    <row r="608" spans="1:1" hidden="1" x14ac:dyDescent="0.3">
      <c r="A608" s="3"/>
    </row>
    <row r="609" spans="1:1" hidden="1" x14ac:dyDescent="0.3">
      <c r="A609" s="3"/>
    </row>
    <row r="610" spans="1:1" hidden="1" x14ac:dyDescent="0.3">
      <c r="A610" s="3"/>
    </row>
    <row r="611" spans="1:1" hidden="1" x14ac:dyDescent="0.3">
      <c r="A611" s="3"/>
    </row>
    <row r="612" spans="1:1" hidden="1" x14ac:dyDescent="0.3">
      <c r="A612" s="3"/>
    </row>
    <row r="613" spans="1:1" hidden="1" x14ac:dyDescent="0.3">
      <c r="A613" s="3"/>
    </row>
    <row r="614" spans="1:1" hidden="1" x14ac:dyDescent="0.3">
      <c r="A614" s="3"/>
    </row>
    <row r="615" spans="1:1" hidden="1" x14ac:dyDescent="0.3">
      <c r="A615" s="3"/>
    </row>
    <row r="616" spans="1:1" hidden="1" x14ac:dyDescent="0.3">
      <c r="A616" s="3"/>
    </row>
    <row r="617" spans="1:1" hidden="1" x14ac:dyDescent="0.3">
      <c r="A617" s="3"/>
    </row>
    <row r="618" spans="1:1" hidden="1" x14ac:dyDescent="0.3">
      <c r="A618" s="3"/>
    </row>
    <row r="619" spans="1:1" hidden="1" x14ac:dyDescent="0.3">
      <c r="A619" s="3"/>
    </row>
    <row r="620" spans="1:1" hidden="1" x14ac:dyDescent="0.3">
      <c r="A620" s="3"/>
    </row>
    <row r="621" spans="1:1" hidden="1" x14ac:dyDescent="0.3">
      <c r="A621" s="3"/>
    </row>
    <row r="622" spans="1:1" hidden="1" x14ac:dyDescent="0.3">
      <c r="A622" s="3"/>
    </row>
    <row r="623" spans="1:1" hidden="1" x14ac:dyDescent="0.3">
      <c r="A623" s="3"/>
    </row>
    <row r="624" spans="1:1" hidden="1" x14ac:dyDescent="0.3">
      <c r="A624" s="3"/>
    </row>
    <row r="625" spans="1:1" hidden="1" x14ac:dyDescent="0.3">
      <c r="A625" s="3"/>
    </row>
    <row r="626" spans="1:1" hidden="1" x14ac:dyDescent="0.3">
      <c r="A626" s="3"/>
    </row>
    <row r="627" spans="1:1" hidden="1" x14ac:dyDescent="0.3">
      <c r="A627" s="3"/>
    </row>
    <row r="628" spans="1:1" hidden="1" x14ac:dyDescent="0.3">
      <c r="A628" s="3"/>
    </row>
    <row r="629" spans="1:1" hidden="1" x14ac:dyDescent="0.3">
      <c r="A629" s="3"/>
    </row>
    <row r="630" spans="1:1" hidden="1" x14ac:dyDescent="0.3">
      <c r="A630" s="3"/>
    </row>
    <row r="631" spans="1:1" hidden="1" x14ac:dyDescent="0.3">
      <c r="A631" s="3"/>
    </row>
    <row r="632" spans="1:1" hidden="1" x14ac:dyDescent="0.3">
      <c r="A632" s="3"/>
    </row>
    <row r="633" spans="1:1" hidden="1" x14ac:dyDescent="0.3">
      <c r="A633" s="3"/>
    </row>
    <row r="634" spans="1:1" hidden="1" x14ac:dyDescent="0.3">
      <c r="A634" s="3"/>
    </row>
    <row r="635" spans="1:1" hidden="1" x14ac:dyDescent="0.3">
      <c r="A635" s="3"/>
    </row>
    <row r="636" spans="1:1" hidden="1" x14ac:dyDescent="0.3">
      <c r="A636" s="3"/>
    </row>
    <row r="637" spans="1:1" hidden="1" x14ac:dyDescent="0.3">
      <c r="A637" s="3"/>
    </row>
    <row r="638" spans="1:1" hidden="1" x14ac:dyDescent="0.3">
      <c r="A638" s="3"/>
    </row>
    <row r="639" spans="1:1" hidden="1" x14ac:dyDescent="0.3">
      <c r="A639" s="3"/>
    </row>
    <row r="640" spans="1:1" hidden="1" x14ac:dyDescent="0.3">
      <c r="A640" s="3"/>
    </row>
    <row r="641" spans="1:1" hidden="1" x14ac:dyDescent="0.3">
      <c r="A641" s="3"/>
    </row>
    <row r="642" spans="1:1" hidden="1" x14ac:dyDescent="0.3">
      <c r="A642" s="3"/>
    </row>
    <row r="643" spans="1:1" hidden="1" x14ac:dyDescent="0.3">
      <c r="A643" s="3"/>
    </row>
    <row r="644" spans="1:1" hidden="1" x14ac:dyDescent="0.3">
      <c r="A644" s="3"/>
    </row>
    <row r="645" spans="1:1" hidden="1" x14ac:dyDescent="0.3">
      <c r="A645" s="3"/>
    </row>
    <row r="646" spans="1:1" hidden="1" x14ac:dyDescent="0.3">
      <c r="A646" s="3"/>
    </row>
    <row r="647" spans="1:1" hidden="1" x14ac:dyDescent="0.3">
      <c r="A647" s="3"/>
    </row>
    <row r="648" spans="1:1" hidden="1" x14ac:dyDescent="0.3">
      <c r="A648" s="3"/>
    </row>
    <row r="649" spans="1:1" hidden="1" x14ac:dyDescent="0.3">
      <c r="A649" s="3"/>
    </row>
    <row r="650" spans="1:1" hidden="1" x14ac:dyDescent="0.3">
      <c r="A650" s="3"/>
    </row>
    <row r="651" spans="1:1" hidden="1" x14ac:dyDescent="0.3">
      <c r="A651" s="3"/>
    </row>
    <row r="652" spans="1:1" hidden="1" x14ac:dyDescent="0.3">
      <c r="A652" s="3"/>
    </row>
    <row r="653" spans="1:1" hidden="1" x14ac:dyDescent="0.3">
      <c r="A653" s="3"/>
    </row>
    <row r="654" spans="1:1" hidden="1" x14ac:dyDescent="0.3">
      <c r="A654" s="3"/>
    </row>
    <row r="655" spans="1:1" hidden="1" x14ac:dyDescent="0.3">
      <c r="A655" s="3"/>
    </row>
    <row r="656" spans="1:1" hidden="1" x14ac:dyDescent="0.3">
      <c r="A656" s="3"/>
    </row>
    <row r="657" spans="1:1" hidden="1" x14ac:dyDescent="0.3">
      <c r="A657" s="3"/>
    </row>
    <row r="658" spans="1:1" hidden="1" x14ac:dyDescent="0.3">
      <c r="A658" s="3"/>
    </row>
    <row r="659" spans="1:1" hidden="1" x14ac:dyDescent="0.3">
      <c r="A659" s="3"/>
    </row>
    <row r="660" spans="1:1" hidden="1" x14ac:dyDescent="0.3">
      <c r="A660" s="3"/>
    </row>
    <row r="661" spans="1:1" hidden="1" x14ac:dyDescent="0.3">
      <c r="A661" s="3"/>
    </row>
    <row r="662" spans="1:1" hidden="1" x14ac:dyDescent="0.3">
      <c r="A662" s="3"/>
    </row>
    <row r="663" spans="1:1" hidden="1" x14ac:dyDescent="0.3">
      <c r="A663" s="3"/>
    </row>
    <row r="664" spans="1:1" hidden="1" x14ac:dyDescent="0.3">
      <c r="A664" s="3"/>
    </row>
    <row r="665" spans="1:1" hidden="1" x14ac:dyDescent="0.3">
      <c r="A665" s="3"/>
    </row>
    <row r="666" spans="1:1" hidden="1" x14ac:dyDescent="0.3">
      <c r="A666" s="3"/>
    </row>
    <row r="667" spans="1:1" hidden="1" x14ac:dyDescent="0.3">
      <c r="A667" s="3"/>
    </row>
    <row r="668" spans="1:1" hidden="1" x14ac:dyDescent="0.3">
      <c r="A668" s="3"/>
    </row>
    <row r="669" spans="1:1" hidden="1" x14ac:dyDescent="0.3">
      <c r="A669" s="3"/>
    </row>
    <row r="670" spans="1:1" hidden="1" x14ac:dyDescent="0.3">
      <c r="A670" s="3"/>
    </row>
    <row r="671" spans="1:1" hidden="1" x14ac:dyDescent="0.3">
      <c r="A671" s="3"/>
    </row>
    <row r="672" spans="1:1" hidden="1" x14ac:dyDescent="0.3">
      <c r="A672" s="3"/>
    </row>
    <row r="673" spans="1:1" hidden="1" x14ac:dyDescent="0.3">
      <c r="A673" s="3"/>
    </row>
    <row r="674" spans="1:1" hidden="1" x14ac:dyDescent="0.3">
      <c r="A674" s="3"/>
    </row>
    <row r="675" spans="1:1" hidden="1" x14ac:dyDescent="0.3">
      <c r="A675" s="3"/>
    </row>
    <row r="676" spans="1:1" hidden="1" x14ac:dyDescent="0.3">
      <c r="A676" s="3"/>
    </row>
    <row r="677" spans="1:1" hidden="1" x14ac:dyDescent="0.3">
      <c r="A677" s="3"/>
    </row>
    <row r="678" spans="1:1" hidden="1" x14ac:dyDescent="0.3">
      <c r="A678" s="3"/>
    </row>
    <row r="679" spans="1:1" hidden="1" x14ac:dyDescent="0.3">
      <c r="A679" s="3"/>
    </row>
    <row r="680" spans="1:1" hidden="1" x14ac:dyDescent="0.3">
      <c r="A680" s="3"/>
    </row>
    <row r="681" spans="1:1" hidden="1" x14ac:dyDescent="0.3">
      <c r="A681" s="3"/>
    </row>
    <row r="682" spans="1:1" hidden="1" x14ac:dyDescent="0.3">
      <c r="A682" s="3"/>
    </row>
    <row r="683" spans="1:1" hidden="1" x14ac:dyDescent="0.3">
      <c r="A683" s="3"/>
    </row>
    <row r="684" spans="1:1" hidden="1" x14ac:dyDescent="0.3">
      <c r="A684" s="3"/>
    </row>
    <row r="685" spans="1:1" hidden="1" x14ac:dyDescent="0.3">
      <c r="A685" s="3"/>
    </row>
    <row r="686" spans="1:1" hidden="1" x14ac:dyDescent="0.3">
      <c r="A686" s="3"/>
    </row>
    <row r="687" spans="1:1" hidden="1" x14ac:dyDescent="0.3">
      <c r="A687" s="3"/>
    </row>
    <row r="688" spans="1:1" hidden="1" x14ac:dyDescent="0.3">
      <c r="A688" s="3"/>
    </row>
    <row r="689" spans="1:1" hidden="1" x14ac:dyDescent="0.3">
      <c r="A689" s="3"/>
    </row>
    <row r="690" spans="1:1" hidden="1" x14ac:dyDescent="0.3">
      <c r="A690" s="3"/>
    </row>
    <row r="691" spans="1:1" hidden="1" x14ac:dyDescent="0.3">
      <c r="A691" s="3"/>
    </row>
    <row r="692" spans="1:1" hidden="1" x14ac:dyDescent="0.3">
      <c r="A692" s="3"/>
    </row>
    <row r="693" spans="1:1" hidden="1" x14ac:dyDescent="0.3">
      <c r="A693" s="3"/>
    </row>
    <row r="694" spans="1:1" hidden="1" x14ac:dyDescent="0.3">
      <c r="A694" s="3"/>
    </row>
    <row r="695" spans="1:1" hidden="1" x14ac:dyDescent="0.3">
      <c r="A695" s="3"/>
    </row>
    <row r="696" spans="1:1" hidden="1" x14ac:dyDescent="0.3">
      <c r="A696" s="3"/>
    </row>
    <row r="697" spans="1:1" hidden="1" x14ac:dyDescent="0.3">
      <c r="A697" s="3"/>
    </row>
    <row r="698" spans="1:1" hidden="1" x14ac:dyDescent="0.3">
      <c r="A698" s="3"/>
    </row>
    <row r="699" spans="1:1" hidden="1" x14ac:dyDescent="0.3">
      <c r="A699" s="3"/>
    </row>
    <row r="700" spans="1:1" hidden="1" x14ac:dyDescent="0.3">
      <c r="A700" s="3"/>
    </row>
    <row r="701" spans="1:1" hidden="1" x14ac:dyDescent="0.3">
      <c r="A701" s="3"/>
    </row>
    <row r="702" spans="1:1" hidden="1" x14ac:dyDescent="0.3">
      <c r="A702" s="3"/>
    </row>
    <row r="703" spans="1:1" hidden="1" x14ac:dyDescent="0.3">
      <c r="A703" s="3"/>
    </row>
    <row r="704" spans="1:1" hidden="1" x14ac:dyDescent="0.3">
      <c r="A704" s="3"/>
    </row>
    <row r="705" spans="1:1" hidden="1" x14ac:dyDescent="0.3">
      <c r="A705" s="3"/>
    </row>
    <row r="706" spans="1:1" hidden="1" x14ac:dyDescent="0.3">
      <c r="A706" s="3"/>
    </row>
    <row r="707" spans="1:1" hidden="1" x14ac:dyDescent="0.3">
      <c r="A707" s="3"/>
    </row>
    <row r="708" spans="1:1" hidden="1" x14ac:dyDescent="0.3">
      <c r="A708" s="3"/>
    </row>
    <row r="709" spans="1:1" hidden="1" x14ac:dyDescent="0.3">
      <c r="A709" s="3"/>
    </row>
    <row r="710" spans="1:1" hidden="1" x14ac:dyDescent="0.3">
      <c r="A710" s="3"/>
    </row>
    <row r="711" spans="1:1" hidden="1" x14ac:dyDescent="0.3">
      <c r="A711" s="3"/>
    </row>
    <row r="712" spans="1:1" hidden="1" x14ac:dyDescent="0.3">
      <c r="A712" s="3"/>
    </row>
    <row r="713" spans="1:1" hidden="1" x14ac:dyDescent="0.3">
      <c r="A713" s="3"/>
    </row>
    <row r="714" spans="1:1" hidden="1" x14ac:dyDescent="0.3">
      <c r="A714" s="3"/>
    </row>
    <row r="715" spans="1:1" hidden="1" x14ac:dyDescent="0.3">
      <c r="A715" s="3"/>
    </row>
    <row r="716" spans="1:1" hidden="1" x14ac:dyDescent="0.3">
      <c r="A716" s="3"/>
    </row>
    <row r="717" spans="1:1" hidden="1" x14ac:dyDescent="0.3">
      <c r="A717" s="3"/>
    </row>
    <row r="718" spans="1:1" hidden="1" x14ac:dyDescent="0.3">
      <c r="A718" s="3"/>
    </row>
    <row r="719" spans="1:1" hidden="1" x14ac:dyDescent="0.3">
      <c r="A719" s="3"/>
    </row>
    <row r="720" spans="1:1" hidden="1" x14ac:dyDescent="0.3">
      <c r="A720" s="3"/>
    </row>
    <row r="721" spans="1:1" hidden="1" x14ac:dyDescent="0.3">
      <c r="A721" s="3"/>
    </row>
    <row r="722" spans="1:1" hidden="1" x14ac:dyDescent="0.3">
      <c r="A722" s="3"/>
    </row>
    <row r="723" spans="1:1" hidden="1" x14ac:dyDescent="0.3">
      <c r="A723" s="3"/>
    </row>
    <row r="724" spans="1:1" hidden="1" x14ac:dyDescent="0.3">
      <c r="A724" s="3"/>
    </row>
    <row r="725" spans="1:1" hidden="1" x14ac:dyDescent="0.3">
      <c r="A725" s="3"/>
    </row>
    <row r="726" spans="1:1" hidden="1" x14ac:dyDescent="0.3">
      <c r="A726" s="3"/>
    </row>
    <row r="727" spans="1:1" hidden="1" x14ac:dyDescent="0.3">
      <c r="A727" s="3"/>
    </row>
    <row r="728" spans="1:1" hidden="1" x14ac:dyDescent="0.3">
      <c r="A728" s="3"/>
    </row>
    <row r="729" spans="1:1" hidden="1" x14ac:dyDescent="0.3">
      <c r="A729" s="3"/>
    </row>
    <row r="730" spans="1:1" hidden="1" x14ac:dyDescent="0.3">
      <c r="A730" s="3"/>
    </row>
    <row r="731" spans="1:1" hidden="1" x14ac:dyDescent="0.3">
      <c r="A731" s="3"/>
    </row>
    <row r="732" spans="1:1" hidden="1" x14ac:dyDescent="0.3">
      <c r="A732" s="3"/>
    </row>
    <row r="733" spans="1:1" hidden="1" x14ac:dyDescent="0.3">
      <c r="A733" s="3"/>
    </row>
    <row r="734" spans="1:1" hidden="1" x14ac:dyDescent="0.3">
      <c r="A734" s="3"/>
    </row>
    <row r="735" spans="1:1" hidden="1" x14ac:dyDescent="0.3">
      <c r="A735" s="3"/>
    </row>
    <row r="736" spans="1:1" hidden="1" x14ac:dyDescent="0.3">
      <c r="A736" s="3"/>
    </row>
    <row r="737" spans="1:1" hidden="1" x14ac:dyDescent="0.3">
      <c r="A737" s="3"/>
    </row>
    <row r="738" spans="1:1" hidden="1" x14ac:dyDescent="0.3">
      <c r="A738" s="3"/>
    </row>
    <row r="739" spans="1:1" hidden="1" x14ac:dyDescent="0.3">
      <c r="A739" s="3"/>
    </row>
    <row r="740" spans="1:1" hidden="1" x14ac:dyDescent="0.3">
      <c r="A740" s="3"/>
    </row>
    <row r="741" spans="1:1" hidden="1" x14ac:dyDescent="0.3">
      <c r="A741" s="3"/>
    </row>
    <row r="742" spans="1:1" hidden="1" x14ac:dyDescent="0.3">
      <c r="A742" s="3"/>
    </row>
    <row r="743" spans="1:1" hidden="1" x14ac:dyDescent="0.3">
      <c r="A743" s="3"/>
    </row>
    <row r="744" spans="1:1" hidden="1" x14ac:dyDescent="0.3">
      <c r="A744" s="3"/>
    </row>
    <row r="745" spans="1:1" hidden="1" x14ac:dyDescent="0.3">
      <c r="A745" s="3"/>
    </row>
    <row r="746" spans="1:1" hidden="1" x14ac:dyDescent="0.3">
      <c r="A746" s="3"/>
    </row>
    <row r="747" spans="1:1" hidden="1" x14ac:dyDescent="0.3">
      <c r="A747" s="3"/>
    </row>
    <row r="748" spans="1:1" hidden="1" x14ac:dyDescent="0.3">
      <c r="A748" s="3"/>
    </row>
    <row r="749" spans="1:1" hidden="1" x14ac:dyDescent="0.3">
      <c r="A749" s="3"/>
    </row>
    <row r="750" spans="1:1" hidden="1" x14ac:dyDescent="0.3">
      <c r="A750" s="3"/>
    </row>
    <row r="751" spans="1:1" hidden="1" x14ac:dyDescent="0.3">
      <c r="A751" s="3"/>
    </row>
    <row r="752" spans="1:1" hidden="1" x14ac:dyDescent="0.3">
      <c r="A752" s="3"/>
    </row>
    <row r="753" spans="1:1" hidden="1" x14ac:dyDescent="0.3">
      <c r="A753" s="3"/>
    </row>
    <row r="754" spans="1:1" hidden="1" x14ac:dyDescent="0.3">
      <c r="A754" s="3"/>
    </row>
    <row r="755" spans="1:1" hidden="1" x14ac:dyDescent="0.3">
      <c r="A755" s="3"/>
    </row>
    <row r="756" spans="1:1" hidden="1" x14ac:dyDescent="0.3">
      <c r="A756" s="3"/>
    </row>
    <row r="757" spans="1:1" hidden="1" x14ac:dyDescent="0.3">
      <c r="A757" s="3"/>
    </row>
    <row r="758" spans="1:1" hidden="1" x14ac:dyDescent="0.3">
      <c r="A758" s="3"/>
    </row>
    <row r="759" spans="1:1" hidden="1" x14ac:dyDescent="0.3">
      <c r="A759" s="3"/>
    </row>
    <row r="760" spans="1:1" hidden="1" x14ac:dyDescent="0.3">
      <c r="A760" s="3"/>
    </row>
    <row r="761" spans="1:1" hidden="1" x14ac:dyDescent="0.3">
      <c r="A761" s="3"/>
    </row>
    <row r="762" spans="1:1" hidden="1" x14ac:dyDescent="0.3">
      <c r="A762" s="3"/>
    </row>
    <row r="763" spans="1:1" hidden="1" x14ac:dyDescent="0.3">
      <c r="A763" s="3"/>
    </row>
    <row r="764" spans="1:1" hidden="1" x14ac:dyDescent="0.3">
      <c r="A764" s="3"/>
    </row>
    <row r="765" spans="1:1" hidden="1" x14ac:dyDescent="0.3">
      <c r="A765" s="3"/>
    </row>
    <row r="766" spans="1:1" hidden="1" x14ac:dyDescent="0.3">
      <c r="A766" s="3"/>
    </row>
    <row r="767" spans="1:1" hidden="1" x14ac:dyDescent="0.3">
      <c r="A767" s="3"/>
    </row>
    <row r="768" spans="1:1" hidden="1" x14ac:dyDescent="0.3">
      <c r="A768" s="3"/>
    </row>
    <row r="769" spans="1:1" hidden="1" x14ac:dyDescent="0.3">
      <c r="A769" s="3"/>
    </row>
    <row r="770" spans="1:1" hidden="1" x14ac:dyDescent="0.3">
      <c r="A770" s="3"/>
    </row>
    <row r="771" spans="1:1" hidden="1" x14ac:dyDescent="0.3">
      <c r="A771" s="3"/>
    </row>
    <row r="772" spans="1:1" hidden="1" x14ac:dyDescent="0.3">
      <c r="A772" s="3"/>
    </row>
    <row r="773" spans="1:1" hidden="1" x14ac:dyDescent="0.3">
      <c r="A773" s="3"/>
    </row>
    <row r="774" spans="1:1" hidden="1" x14ac:dyDescent="0.3">
      <c r="A774" s="3"/>
    </row>
    <row r="775" spans="1:1" hidden="1" x14ac:dyDescent="0.3">
      <c r="A775" s="3"/>
    </row>
    <row r="776" spans="1:1" hidden="1" x14ac:dyDescent="0.3">
      <c r="A776" s="3"/>
    </row>
    <row r="777" spans="1:1" hidden="1" x14ac:dyDescent="0.3">
      <c r="A777" s="3"/>
    </row>
    <row r="778" spans="1:1" hidden="1" x14ac:dyDescent="0.3">
      <c r="A778" s="3"/>
    </row>
    <row r="779" spans="1:1" hidden="1" x14ac:dyDescent="0.3">
      <c r="A779" s="3"/>
    </row>
    <row r="780" spans="1:1" hidden="1" x14ac:dyDescent="0.3">
      <c r="A780" s="3"/>
    </row>
    <row r="781" spans="1:1" hidden="1" x14ac:dyDescent="0.3">
      <c r="A781" s="3"/>
    </row>
    <row r="782" spans="1:1" hidden="1" x14ac:dyDescent="0.3">
      <c r="A782" s="3"/>
    </row>
    <row r="783" spans="1:1" hidden="1" x14ac:dyDescent="0.3">
      <c r="A783" s="3"/>
    </row>
    <row r="784" spans="1:1" hidden="1" x14ac:dyDescent="0.3">
      <c r="A784" s="3"/>
    </row>
    <row r="785" spans="1:1" hidden="1" x14ac:dyDescent="0.3">
      <c r="A785" s="3"/>
    </row>
    <row r="786" spans="1:1" hidden="1" x14ac:dyDescent="0.3">
      <c r="A786" s="3"/>
    </row>
    <row r="787" spans="1:1" hidden="1" x14ac:dyDescent="0.3">
      <c r="A787" s="3"/>
    </row>
    <row r="788" spans="1:1" hidden="1" x14ac:dyDescent="0.3">
      <c r="A788" s="3"/>
    </row>
    <row r="789" spans="1:1" hidden="1" x14ac:dyDescent="0.3">
      <c r="A789" s="3"/>
    </row>
    <row r="790" spans="1:1" hidden="1" x14ac:dyDescent="0.3">
      <c r="A790" s="3"/>
    </row>
    <row r="791" spans="1:1" hidden="1" x14ac:dyDescent="0.3">
      <c r="A791" s="3"/>
    </row>
    <row r="792" spans="1:1" hidden="1" x14ac:dyDescent="0.3">
      <c r="A792" s="3"/>
    </row>
    <row r="793" spans="1:1" hidden="1" x14ac:dyDescent="0.3">
      <c r="A793" s="3"/>
    </row>
    <row r="794" spans="1:1" hidden="1" x14ac:dyDescent="0.3">
      <c r="A794" s="3"/>
    </row>
    <row r="795" spans="1:1" hidden="1" x14ac:dyDescent="0.3">
      <c r="A795" s="3"/>
    </row>
    <row r="796" spans="1:1" hidden="1" x14ac:dyDescent="0.3">
      <c r="A796" s="3"/>
    </row>
    <row r="797" spans="1:1" hidden="1" x14ac:dyDescent="0.3">
      <c r="A797" s="3"/>
    </row>
    <row r="798" spans="1:1" hidden="1" x14ac:dyDescent="0.3">
      <c r="A798" s="3"/>
    </row>
    <row r="799" spans="1:1" hidden="1" x14ac:dyDescent="0.3">
      <c r="A799" s="3"/>
    </row>
    <row r="800" spans="1:1" hidden="1" x14ac:dyDescent="0.3">
      <c r="A800" s="3"/>
    </row>
    <row r="801" spans="1:1" hidden="1" x14ac:dyDescent="0.3">
      <c r="A801" s="3"/>
    </row>
    <row r="802" spans="1:1" hidden="1" x14ac:dyDescent="0.3">
      <c r="A802" s="3"/>
    </row>
    <row r="803" spans="1:1" hidden="1" x14ac:dyDescent="0.3">
      <c r="A803" s="3"/>
    </row>
    <row r="804" spans="1:1" hidden="1" x14ac:dyDescent="0.3">
      <c r="A804" s="3"/>
    </row>
    <row r="805" spans="1:1" hidden="1" x14ac:dyDescent="0.3">
      <c r="A805" s="3"/>
    </row>
    <row r="806" spans="1:1" hidden="1" x14ac:dyDescent="0.3">
      <c r="A806" s="3"/>
    </row>
    <row r="807" spans="1:1" hidden="1" x14ac:dyDescent="0.3">
      <c r="A807" s="3"/>
    </row>
    <row r="808" spans="1:1" hidden="1" x14ac:dyDescent="0.3">
      <c r="A808" s="3"/>
    </row>
    <row r="809" spans="1:1" hidden="1" x14ac:dyDescent="0.3">
      <c r="A809" s="3"/>
    </row>
    <row r="810" spans="1:1" hidden="1" x14ac:dyDescent="0.3">
      <c r="A810" s="3"/>
    </row>
    <row r="811" spans="1:1" hidden="1" x14ac:dyDescent="0.3">
      <c r="A811" s="3"/>
    </row>
    <row r="812" spans="1:1" hidden="1" x14ac:dyDescent="0.3">
      <c r="A812" s="3"/>
    </row>
    <row r="813" spans="1:1" hidden="1" x14ac:dyDescent="0.3">
      <c r="A813" s="3"/>
    </row>
    <row r="814" spans="1:1" hidden="1" x14ac:dyDescent="0.3">
      <c r="A814" s="3"/>
    </row>
    <row r="815" spans="1:1" hidden="1" x14ac:dyDescent="0.3">
      <c r="A815" s="3"/>
    </row>
    <row r="816" spans="1:1" hidden="1" x14ac:dyDescent="0.3">
      <c r="A816" s="3"/>
    </row>
    <row r="817" spans="1:1" hidden="1" x14ac:dyDescent="0.3">
      <c r="A817" s="3"/>
    </row>
    <row r="818" spans="1:1" hidden="1" x14ac:dyDescent="0.3">
      <c r="A818" s="3"/>
    </row>
    <row r="819" spans="1:1" hidden="1" x14ac:dyDescent="0.3">
      <c r="A819" s="3"/>
    </row>
    <row r="820" spans="1:1" hidden="1" x14ac:dyDescent="0.3">
      <c r="A820" s="3"/>
    </row>
    <row r="821" spans="1:1" hidden="1" x14ac:dyDescent="0.3">
      <c r="A821" s="3"/>
    </row>
    <row r="822" spans="1:1" hidden="1" x14ac:dyDescent="0.3">
      <c r="A822" s="3"/>
    </row>
    <row r="823" spans="1:1" hidden="1" x14ac:dyDescent="0.3">
      <c r="A823" s="3"/>
    </row>
    <row r="824" spans="1:1" hidden="1" x14ac:dyDescent="0.3">
      <c r="A824" s="3"/>
    </row>
    <row r="825" spans="1:1" hidden="1" x14ac:dyDescent="0.3">
      <c r="A825" s="3"/>
    </row>
    <row r="826" spans="1:1" hidden="1" x14ac:dyDescent="0.3">
      <c r="A826" s="3"/>
    </row>
    <row r="827" spans="1:1" hidden="1" x14ac:dyDescent="0.3">
      <c r="A827" s="3"/>
    </row>
    <row r="828" spans="1:1" hidden="1" x14ac:dyDescent="0.3">
      <c r="A828" s="3"/>
    </row>
    <row r="829" spans="1:1" hidden="1" x14ac:dyDescent="0.3">
      <c r="A829" s="3"/>
    </row>
    <row r="830" spans="1:1" hidden="1" x14ac:dyDescent="0.3">
      <c r="A830" s="3"/>
    </row>
    <row r="831" spans="1:1" hidden="1" x14ac:dyDescent="0.3">
      <c r="A831" s="3"/>
    </row>
    <row r="832" spans="1:1" hidden="1" x14ac:dyDescent="0.3">
      <c r="A832" s="3"/>
    </row>
    <row r="833" spans="1:1" hidden="1" x14ac:dyDescent="0.3">
      <c r="A833" s="3"/>
    </row>
    <row r="834" spans="1:1" hidden="1" x14ac:dyDescent="0.3">
      <c r="A834" s="3"/>
    </row>
    <row r="835" spans="1:1" hidden="1" x14ac:dyDescent="0.3">
      <c r="A835" s="3"/>
    </row>
    <row r="836" spans="1:1" hidden="1" x14ac:dyDescent="0.3">
      <c r="A836" s="3"/>
    </row>
    <row r="837" spans="1:1" hidden="1" x14ac:dyDescent="0.3">
      <c r="A837" s="3"/>
    </row>
    <row r="838" spans="1:1" hidden="1" x14ac:dyDescent="0.3">
      <c r="A838" s="3"/>
    </row>
    <row r="839" spans="1:1" hidden="1" x14ac:dyDescent="0.3">
      <c r="A839" s="3"/>
    </row>
    <row r="840" spans="1:1" hidden="1" x14ac:dyDescent="0.3">
      <c r="A840" s="3"/>
    </row>
    <row r="841" spans="1:1" hidden="1" x14ac:dyDescent="0.3">
      <c r="A841" s="3"/>
    </row>
    <row r="842" spans="1:1" hidden="1" x14ac:dyDescent="0.3">
      <c r="A842" s="3"/>
    </row>
    <row r="843" spans="1:1" hidden="1" x14ac:dyDescent="0.3">
      <c r="A843" s="3"/>
    </row>
    <row r="844" spans="1:1" hidden="1" x14ac:dyDescent="0.3">
      <c r="A844" s="3"/>
    </row>
    <row r="845" spans="1:1" hidden="1" x14ac:dyDescent="0.3">
      <c r="A845" s="3"/>
    </row>
    <row r="846" spans="1:1" hidden="1" x14ac:dyDescent="0.3">
      <c r="A846" s="3"/>
    </row>
    <row r="847" spans="1:1" hidden="1" x14ac:dyDescent="0.3">
      <c r="A847" s="3"/>
    </row>
    <row r="848" spans="1:1" hidden="1" x14ac:dyDescent="0.3">
      <c r="A848" s="3"/>
    </row>
    <row r="849" spans="1:1" hidden="1" x14ac:dyDescent="0.3">
      <c r="A849" s="3"/>
    </row>
    <row r="850" spans="1:1" hidden="1" x14ac:dyDescent="0.3">
      <c r="A850" s="3"/>
    </row>
    <row r="851" spans="1:1" hidden="1" x14ac:dyDescent="0.3">
      <c r="A851" s="3"/>
    </row>
    <row r="852" spans="1:1" hidden="1" x14ac:dyDescent="0.3">
      <c r="A852" s="3"/>
    </row>
    <row r="853" spans="1:1" hidden="1" x14ac:dyDescent="0.3">
      <c r="A853" s="3"/>
    </row>
    <row r="854" spans="1:1" hidden="1" x14ac:dyDescent="0.3">
      <c r="A854" s="3"/>
    </row>
    <row r="855" spans="1:1" hidden="1" x14ac:dyDescent="0.3">
      <c r="A855" s="3"/>
    </row>
    <row r="856" spans="1:1" hidden="1" x14ac:dyDescent="0.3">
      <c r="A856" s="3"/>
    </row>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sheetData>
  <sheetProtection password="E257" sheet="1" objects="1" scenarios="1" insertColumns="0" insertRows="0"/>
  <protectedRanges>
    <protectedRange sqref="C32 C35 C170:C172 C53 C64:H75 E78:E79 C78:C81 C144 C152:C157 A207:D211 A219:D223 A229:D233 C239:G241 H239:H240 C246 C248:C250 C255:H257 C261:I271 C272 C179 C39:C46 E119:E120 C119:C120" name="Rango2" securityDescriptor="O:WDG:WDD:(A;;CC;;;WD)"/>
    <protectedRange sqref="D16:D47" name="Rango1" securityDescriptor="O:WDG:WDD:(A;;CC;;;WD)"/>
    <protectedRange sqref="C203" name="Rango2_1" securityDescriptor="O:WDG:WDD:(A;;CC;;;WD)"/>
    <protectedRange sqref="C12 C14:C15" name="Rango5" securityDescriptor="O:WDG:WDD:(A;;CC;;;WD)"/>
    <protectedRange sqref="C14:C15" name="Rango1_1" securityDescriptor="O:WDG:WDD:(A;;CC;;;WD)"/>
    <protectedRange sqref="C12" name="Rango2_2" securityDescriptor="O:WDG:WDD:(A;;CC;;;WD)"/>
    <protectedRange sqref="C12 C14:C15" name="Rango7" securityDescriptor="O:WDG:WDD:(A;;CC;;;WD)"/>
    <protectedRange sqref="C175:H175" name="Rango1_2" securityDescriptor="O:WDG:WDD:(A;;CC;;;WD)"/>
    <protectedRange sqref="C10" name="Rango1_1_1" securityDescriptor="O:WDG:WDD:(A;;CC;;;WD)"/>
    <protectedRange sqref="C11" name="Rango1_2_1" securityDescriptor="O:WDG:WDD:(A;;CC;;;WD)"/>
    <protectedRange sqref="C95 C105 B140 C123 F140:I140" name="Rango1_3" securityDescriptor="O:WDG:WDD:(A;;CC;;;WD)"/>
  </protectedRanges>
  <mergeCells count="19">
    <mergeCell ref="C179:C187"/>
    <mergeCell ref="C170:C173"/>
    <mergeCell ref="C95:C104"/>
    <mergeCell ref="C105:C117"/>
    <mergeCell ref="D105:E106"/>
    <mergeCell ref="C123:C135"/>
    <mergeCell ref="C53:C62"/>
    <mergeCell ref="A226:A227"/>
    <mergeCell ref="B226:B227"/>
    <mergeCell ref="C226:C227"/>
    <mergeCell ref="D226:D227"/>
    <mergeCell ref="D152:E152"/>
    <mergeCell ref="A216:A217"/>
    <mergeCell ref="B216:B217"/>
    <mergeCell ref="C216:C217"/>
    <mergeCell ref="D216:D217"/>
    <mergeCell ref="C81:C91"/>
    <mergeCell ref="C144:C148"/>
    <mergeCell ref="D144:E145"/>
  </mergeCells>
  <dataValidations count="7">
    <dataValidation type="list" allowBlank="1" showInputMessage="1" showErrorMessage="1" sqref="G78:H78" xr:uid="{00000000-0002-0000-0100-000000000000}">
      <formula1>#REF!</formula1>
    </dataValidation>
    <dataValidation type="whole" allowBlank="1" showInputMessage="1" showErrorMessage="1" sqref="C85" xr:uid="{00000000-0002-0000-0100-000001000000}">
      <formula1>1</formula1>
      <formula2>100</formula2>
    </dataValidation>
    <dataValidation type="list" allowBlank="1" showInputMessage="1" showErrorMessage="1" sqref="C413:D413" xr:uid="{00000000-0002-0000-0100-000002000000}">
      <formula1>"SI,NO"</formula1>
    </dataValidation>
    <dataValidation type="list" allowBlank="1" showInputMessage="1" showErrorMessage="1" sqref="C21" xr:uid="{00000000-0002-0000-0100-000003000000}">
      <formula1>"SI, NO"</formula1>
    </dataValidation>
    <dataValidation type="date" allowBlank="1" showInputMessage="1" showErrorMessage="1" sqref="C10" xr:uid="{00000000-0002-0000-0100-000004000000}">
      <formula1>1</formula1>
      <formula2>47848</formula2>
    </dataValidation>
    <dataValidation type="list" allowBlank="1" showInputMessage="1" showErrorMessage="1" sqref="C46" xr:uid="{00000000-0002-0000-0100-000005000000}">
      <formula1>"Buquetanque, Instalaciones fijas"</formula1>
    </dataValidation>
    <dataValidation type="list" allowBlank="1" showInputMessage="1" showErrorMessage="1" sqref="G121:I121" xr:uid="{00000000-0002-0000-0100-000006000000}">
      <formula1>#REF!</formula1>
    </dataValidation>
  </dataValidations>
  <hyperlinks>
    <hyperlink ref="D190" location="'CRE  6 Carta seguros PMoral'!A1" display="Ir a la carta de seguros persona moral" xr:uid="{00000000-0004-0000-0100-000000000000}"/>
    <hyperlink ref="D166" location="'Anexo IV Carta compromiso'!A1" display="Anexo IV Carta Compromiso" xr:uid="{00000000-0004-0000-0100-000001000000}"/>
  </hyperlinks>
  <pageMargins left="0.7" right="0.7" top="0.75" bottom="0.75" header="0.3" footer="0.3"/>
  <pageSetup scale="47" orientation="landscape" r:id="rId1"/>
  <rowBreaks count="4" manualBreakCount="4">
    <brk id="80" max="8" man="1"/>
    <brk id="157" max="8" man="1"/>
    <brk id="200" max="8" man="1"/>
    <brk id="257" max="8" man="1"/>
  </rowBreaks>
  <ignoredErrors>
    <ignoredError sqref="C31 C34 C38 B19 B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172" r:id="rId4" name="Drop Down 100">
              <controlPr defaultSize="0" print="0" autoLine="0" autoPict="0">
                <anchor moveWithCells="1">
                  <from>
                    <xdr:col>1</xdr:col>
                    <xdr:colOff>4019550</xdr:colOff>
                    <xdr:row>25</xdr:row>
                    <xdr:rowOff>66675</xdr:rowOff>
                  </from>
                  <to>
                    <xdr:col>2</xdr:col>
                    <xdr:colOff>3838575</xdr:colOff>
                    <xdr:row>26</xdr:row>
                    <xdr:rowOff>57150</xdr:rowOff>
                  </to>
                </anchor>
              </controlPr>
            </control>
          </mc:Choice>
        </mc:AlternateContent>
        <mc:AlternateContent xmlns:mc="http://schemas.openxmlformats.org/markup-compatibility/2006">
          <mc:Choice Requires="x14">
            <control shapeId="3084" r:id="rId5" name="Drop Down 12">
              <controlPr defaultSize="0" autoLine="0" autoPict="0">
                <anchor moveWithCells="1">
                  <from>
                    <xdr:col>2</xdr:col>
                    <xdr:colOff>28575</xdr:colOff>
                    <xdr:row>5</xdr:row>
                    <xdr:rowOff>85725</xdr:rowOff>
                  </from>
                  <to>
                    <xdr:col>2</xdr:col>
                    <xdr:colOff>704850</xdr:colOff>
                    <xdr:row>5</xdr:row>
                    <xdr:rowOff>266700</xdr:rowOff>
                  </to>
                </anchor>
              </controlPr>
            </control>
          </mc:Choice>
        </mc:AlternateContent>
        <mc:AlternateContent xmlns:mc="http://schemas.openxmlformats.org/markup-compatibility/2006">
          <mc:Choice Requires="x14">
            <control shapeId="3085" r:id="rId6" name="Drop Down 13">
              <controlPr defaultSize="0" autoLine="0" autoPict="0">
                <anchor moveWithCells="1">
                  <from>
                    <xdr:col>2</xdr:col>
                    <xdr:colOff>990600</xdr:colOff>
                    <xdr:row>5</xdr:row>
                    <xdr:rowOff>95250</xdr:rowOff>
                  </from>
                  <to>
                    <xdr:col>2</xdr:col>
                    <xdr:colOff>2667000</xdr:colOff>
                    <xdr:row>5</xdr:row>
                    <xdr:rowOff>285750</xdr:rowOff>
                  </to>
                </anchor>
              </controlPr>
            </control>
          </mc:Choice>
        </mc:AlternateContent>
        <mc:AlternateContent xmlns:mc="http://schemas.openxmlformats.org/markup-compatibility/2006">
          <mc:Choice Requires="x14">
            <control shapeId="3086" r:id="rId7" name="Drop Down 14">
              <controlPr defaultSize="0" autoLine="0" autoPict="0">
                <anchor moveWithCells="1">
                  <from>
                    <xdr:col>2</xdr:col>
                    <xdr:colOff>2714625</xdr:colOff>
                    <xdr:row>5</xdr:row>
                    <xdr:rowOff>95250</xdr:rowOff>
                  </from>
                  <to>
                    <xdr:col>3</xdr:col>
                    <xdr:colOff>0</xdr:colOff>
                    <xdr:row>5</xdr:row>
                    <xdr:rowOff>285750</xdr:rowOff>
                  </to>
                </anchor>
              </controlPr>
            </control>
          </mc:Choice>
        </mc:AlternateContent>
        <mc:AlternateContent xmlns:mc="http://schemas.openxmlformats.org/markup-compatibility/2006">
          <mc:Choice Requires="x14">
            <control shapeId="3095" r:id="rId8" name="Check Box 23">
              <controlPr locked="0" defaultSize="0" autoFill="0" autoLine="0" autoPict="0">
                <anchor moveWithCells="1">
                  <from>
                    <xdr:col>2</xdr:col>
                    <xdr:colOff>123825</xdr:colOff>
                    <xdr:row>15</xdr:row>
                    <xdr:rowOff>104775</xdr:rowOff>
                  </from>
                  <to>
                    <xdr:col>2</xdr:col>
                    <xdr:colOff>1171575</xdr:colOff>
                    <xdr:row>16</xdr:row>
                    <xdr:rowOff>9525</xdr:rowOff>
                  </to>
                </anchor>
              </controlPr>
            </control>
          </mc:Choice>
        </mc:AlternateContent>
        <mc:AlternateContent xmlns:mc="http://schemas.openxmlformats.org/markup-compatibility/2006">
          <mc:Choice Requires="x14">
            <control shapeId="3096" r:id="rId9" name="Check Box 24">
              <controlPr locked="0" defaultSize="0" autoFill="0" autoLine="0" autoPict="0">
                <anchor moveWithCells="1">
                  <from>
                    <xdr:col>2</xdr:col>
                    <xdr:colOff>123825</xdr:colOff>
                    <xdr:row>17</xdr:row>
                    <xdr:rowOff>38100</xdr:rowOff>
                  </from>
                  <to>
                    <xdr:col>2</xdr:col>
                    <xdr:colOff>1171575</xdr:colOff>
                    <xdr:row>18</xdr:row>
                    <xdr:rowOff>47625</xdr:rowOff>
                  </to>
                </anchor>
              </controlPr>
            </control>
          </mc:Choice>
        </mc:AlternateContent>
        <mc:AlternateContent xmlns:mc="http://schemas.openxmlformats.org/markup-compatibility/2006">
          <mc:Choice Requires="x14">
            <control shapeId="3097" r:id="rId10" name="Check Box 25">
              <controlPr locked="0" defaultSize="0" autoFill="0" autoLine="0" autoPict="0">
                <anchor moveWithCells="1">
                  <from>
                    <xdr:col>2</xdr:col>
                    <xdr:colOff>123825</xdr:colOff>
                    <xdr:row>18</xdr:row>
                    <xdr:rowOff>38100</xdr:rowOff>
                  </from>
                  <to>
                    <xdr:col>2</xdr:col>
                    <xdr:colOff>1171575</xdr:colOff>
                    <xdr:row>19</xdr:row>
                    <xdr:rowOff>47625</xdr:rowOff>
                  </to>
                </anchor>
              </controlPr>
            </control>
          </mc:Choice>
        </mc:AlternateContent>
        <mc:AlternateContent xmlns:mc="http://schemas.openxmlformats.org/markup-compatibility/2006">
          <mc:Choice Requires="x14">
            <control shapeId="3098" r:id="rId11" name="Check Box 26">
              <controlPr locked="0" defaultSize="0" autoFill="0" autoLine="0" autoPict="0">
                <anchor moveWithCells="1">
                  <from>
                    <xdr:col>2</xdr:col>
                    <xdr:colOff>123825</xdr:colOff>
                    <xdr:row>22</xdr:row>
                    <xdr:rowOff>38100</xdr:rowOff>
                  </from>
                  <to>
                    <xdr:col>2</xdr:col>
                    <xdr:colOff>1171575</xdr:colOff>
                    <xdr:row>23</xdr:row>
                    <xdr:rowOff>47625</xdr:rowOff>
                  </to>
                </anchor>
              </controlPr>
            </control>
          </mc:Choice>
        </mc:AlternateContent>
        <mc:AlternateContent xmlns:mc="http://schemas.openxmlformats.org/markup-compatibility/2006">
          <mc:Choice Requires="x14">
            <control shapeId="3099" r:id="rId12" name="Check Box 27">
              <controlPr locked="0" defaultSize="0" autoFill="0" autoLine="0" autoPict="0">
                <anchor moveWithCells="1">
                  <from>
                    <xdr:col>2</xdr:col>
                    <xdr:colOff>123825</xdr:colOff>
                    <xdr:row>23</xdr:row>
                    <xdr:rowOff>38100</xdr:rowOff>
                  </from>
                  <to>
                    <xdr:col>2</xdr:col>
                    <xdr:colOff>1809750</xdr:colOff>
                    <xdr:row>24</xdr:row>
                    <xdr:rowOff>38100</xdr:rowOff>
                  </to>
                </anchor>
              </controlPr>
            </control>
          </mc:Choice>
        </mc:AlternateContent>
        <mc:AlternateContent xmlns:mc="http://schemas.openxmlformats.org/markup-compatibility/2006">
          <mc:Choice Requires="x14">
            <control shapeId="3100" r:id="rId13" name="Check Box 28">
              <controlPr locked="0" defaultSize="0" autoFill="0" autoLine="0" autoPict="0">
                <anchor moveWithCells="1">
                  <from>
                    <xdr:col>2</xdr:col>
                    <xdr:colOff>123825</xdr:colOff>
                    <xdr:row>29</xdr:row>
                    <xdr:rowOff>38100</xdr:rowOff>
                  </from>
                  <to>
                    <xdr:col>2</xdr:col>
                    <xdr:colOff>1762125</xdr:colOff>
                    <xdr:row>30</xdr:row>
                    <xdr:rowOff>85725</xdr:rowOff>
                  </to>
                </anchor>
              </controlPr>
            </control>
          </mc:Choice>
        </mc:AlternateContent>
        <mc:AlternateContent xmlns:mc="http://schemas.openxmlformats.org/markup-compatibility/2006">
          <mc:Choice Requires="x14">
            <control shapeId="3101" r:id="rId14" name="Check Box 29">
              <controlPr locked="0" defaultSize="0" autoFill="0" autoLine="0" autoPict="0">
                <anchor moveWithCells="1">
                  <from>
                    <xdr:col>2</xdr:col>
                    <xdr:colOff>123825</xdr:colOff>
                    <xdr:row>32</xdr:row>
                    <xdr:rowOff>19050</xdr:rowOff>
                  </from>
                  <to>
                    <xdr:col>2</xdr:col>
                    <xdr:colOff>1762125</xdr:colOff>
                    <xdr:row>33</xdr:row>
                    <xdr:rowOff>66675</xdr:rowOff>
                  </to>
                </anchor>
              </controlPr>
            </control>
          </mc:Choice>
        </mc:AlternateContent>
        <mc:AlternateContent xmlns:mc="http://schemas.openxmlformats.org/markup-compatibility/2006">
          <mc:Choice Requires="x14">
            <control shapeId="3102" r:id="rId15" name="Check Box 30">
              <controlPr locked="0" defaultSize="0" autoFill="0" autoLine="0" autoPict="0">
                <anchor moveWithCells="1">
                  <from>
                    <xdr:col>2</xdr:col>
                    <xdr:colOff>123825</xdr:colOff>
                    <xdr:row>36</xdr:row>
                    <xdr:rowOff>28575</xdr:rowOff>
                  </from>
                  <to>
                    <xdr:col>2</xdr:col>
                    <xdr:colOff>1762125</xdr:colOff>
                    <xdr:row>37</xdr:row>
                    <xdr:rowOff>76200</xdr:rowOff>
                  </to>
                </anchor>
              </controlPr>
            </control>
          </mc:Choice>
        </mc:AlternateContent>
        <mc:AlternateContent xmlns:mc="http://schemas.openxmlformats.org/markup-compatibility/2006">
          <mc:Choice Requires="x14">
            <control shapeId="3166" r:id="rId16" name="Drop Down 94">
              <controlPr defaultSize="0" autoLine="0" autoPict="0">
                <anchor moveWithCells="1">
                  <from>
                    <xdr:col>2</xdr:col>
                    <xdr:colOff>28575</xdr:colOff>
                    <xdr:row>6</xdr:row>
                    <xdr:rowOff>9525</xdr:rowOff>
                  </from>
                  <to>
                    <xdr:col>2</xdr:col>
                    <xdr:colOff>3867150</xdr:colOff>
                    <xdr:row>6</xdr:row>
                    <xdr:rowOff>209550</xdr:rowOff>
                  </to>
                </anchor>
              </controlPr>
            </control>
          </mc:Choice>
        </mc:AlternateContent>
        <mc:AlternateContent xmlns:mc="http://schemas.openxmlformats.org/markup-compatibility/2006">
          <mc:Choice Requires="x14">
            <control shapeId="3167" r:id="rId17" name="Check Box 95">
              <controlPr locked="0" defaultSize="0" autoFill="0" autoLine="0" autoPict="0">
                <anchor moveWithCells="1">
                  <from>
                    <xdr:col>2</xdr:col>
                    <xdr:colOff>123825</xdr:colOff>
                    <xdr:row>26</xdr:row>
                    <xdr:rowOff>38100</xdr:rowOff>
                  </from>
                  <to>
                    <xdr:col>2</xdr:col>
                    <xdr:colOff>1171575</xdr:colOff>
                    <xdr:row>27</xdr:row>
                    <xdr:rowOff>47625</xdr:rowOff>
                  </to>
                </anchor>
              </controlPr>
            </control>
          </mc:Choice>
        </mc:AlternateContent>
        <mc:AlternateContent xmlns:mc="http://schemas.openxmlformats.org/markup-compatibility/2006">
          <mc:Choice Requires="x14">
            <control shapeId="3170" r:id="rId18" name="Drop Down 98">
              <controlPr defaultSize="0" autoLine="0" autoPict="0">
                <anchor moveWithCells="1">
                  <from>
                    <xdr:col>2</xdr:col>
                    <xdr:colOff>0</xdr:colOff>
                    <xdr:row>12</xdr:row>
                    <xdr:rowOff>28575</xdr:rowOff>
                  </from>
                  <to>
                    <xdr:col>2</xdr:col>
                    <xdr:colOff>3867150</xdr:colOff>
                    <xdr:row>12</xdr:row>
                    <xdr:rowOff>247650</xdr:rowOff>
                  </to>
                </anchor>
              </controlPr>
            </control>
          </mc:Choice>
        </mc:AlternateContent>
        <mc:AlternateContent xmlns:mc="http://schemas.openxmlformats.org/markup-compatibility/2006">
          <mc:Choice Requires="x14">
            <control shapeId="3176" r:id="rId19" name="Option Button 104">
              <controlPr defaultSize="0" autoFill="0" autoLine="0" autoPict="0">
                <anchor moveWithCells="1">
                  <from>
                    <xdr:col>2</xdr:col>
                    <xdr:colOff>514350</xdr:colOff>
                    <xdr:row>176</xdr:row>
                    <xdr:rowOff>9525</xdr:rowOff>
                  </from>
                  <to>
                    <xdr:col>2</xdr:col>
                    <xdr:colOff>1466850</xdr:colOff>
                    <xdr:row>176</xdr:row>
                    <xdr:rowOff>209550</xdr:rowOff>
                  </to>
                </anchor>
              </controlPr>
            </control>
          </mc:Choice>
        </mc:AlternateContent>
        <mc:AlternateContent xmlns:mc="http://schemas.openxmlformats.org/markup-compatibility/2006">
          <mc:Choice Requires="x14">
            <control shapeId="3177" r:id="rId20" name="Option Button 105">
              <controlPr defaultSize="0" autoFill="0" autoLine="0" autoPict="0">
                <anchor moveWithCells="1">
                  <from>
                    <xdr:col>2</xdr:col>
                    <xdr:colOff>514350</xdr:colOff>
                    <xdr:row>176</xdr:row>
                    <xdr:rowOff>285750</xdr:rowOff>
                  </from>
                  <to>
                    <xdr:col>2</xdr:col>
                    <xdr:colOff>857250</xdr:colOff>
                    <xdr:row>177</xdr:row>
                    <xdr:rowOff>0</xdr:rowOff>
                  </to>
                </anchor>
              </controlPr>
            </control>
          </mc:Choice>
        </mc:AlternateContent>
        <mc:AlternateContent xmlns:mc="http://schemas.openxmlformats.org/markup-compatibility/2006">
          <mc:Choice Requires="x14">
            <control shapeId="3179" r:id="rId21" name="Check Box 107">
              <controlPr locked="0" defaultSize="0" autoFill="0" autoLine="0" autoPict="0">
                <anchor moveWithCells="1">
                  <from>
                    <xdr:col>2</xdr:col>
                    <xdr:colOff>123825</xdr:colOff>
                    <xdr:row>41</xdr:row>
                    <xdr:rowOff>104775</xdr:rowOff>
                  </from>
                  <to>
                    <xdr:col>2</xdr:col>
                    <xdr:colOff>1171575</xdr:colOff>
                    <xdr:row>42</xdr:row>
                    <xdr:rowOff>114300</xdr:rowOff>
                  </to>
                </anchor>
              </controlPr>
            </control>
          </mc:Choice>
        </mc:AlternateContent>
        <mc:AlternateContent xmlns:mc="http://schemas.openxmlformats.org/markup-compatibility/2006">
          <mc:Choice Requires="x14">
            <control shapeId="3180" r:id="rId22" name="Check Box 108">
              <controlPr locked="0" defaultSize="0" autoFill="0" autoLine="0" autoPict="0">
                <anchor moveWithCells="1">
                  <from>
                    <xdr:col>2</xdr:col>
                    <xdr:colOff>133350</xdr:colOff>
                    <xdr:row>42</xdr:row>
                    <xdr:rowOff>123825</xdr:rowOff>
                  </from>
                  <to>
                    <xdr:col>2</xdr:col>
                    <xdr:colOff>1181100</xdr:colOff>
                    <xdr:row>43</xdr:row>
                    <xdr:rowOff>133350</xdr:rowOff>
                  </to>
                </anchor>
              </controlPr>
            </control>
          </mc:Choice>
        </mc:AlternateContent>
        <mc:AlternateContent xmlns:mc="http://schemas.openxmlformats.org/markup-compatibility/2006">
          <mc:Choice Requires="x14">
            <control shapeId="3181" r:id="rId23" name="Check Box 109">
              <controlPr locked="0" defaultSize="0" autoFill="0" autoLine="0" autoPict="0">
                <anchor moveWithCells="1">
                  <from>
                    <xdr:col>2</xdr:col>
                    <xdr:colOff>152400</xdr:colOff>
                    <xdr:row>47</xdr:row>
                    <xdr:rowOff>38100</xdr:rowOff>
                  </from>
                  <to>
                    <xdr:col>2</xdr:col>
                    <xdr:colOff>1200150</xdr:colOff>
                    <xdr:row>47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tabColor theme="8"/>
    <pageSetUpPr fitToPage="1"/>
  </sheetPr>
  <dimension ref="A1:L60"/>
  <sheetViews>
    <sheetView zoomScaleNormal="100" workbookViewId="0">
      <selection activeCell="B8" sqref="B8:F8"/>
    </sheetView>
  </sheetViews>
  <sheetFormatPr baseColWidth="10" defaultColWidth="0" defaultRowHeight="16.5" zeroHeight="1" x14ac:dyDescent="0.3"/>
  <cols>
    <col min="1" max="1" width="23.7109375" style="3" customWidth="1"/>
    <col min="2" max="2" width="53.7109375" style="3" customWidth="1"/>
    <col min="3" max="3" width="55.85546875" style="3" customWidth="1"/>
    <col min="4" max="4" width="20" style="3" customWidth="1"/>
    <col min="5" max="5" width="15.7109375" style="3" customWidth="1"/>
    <col min="6" max="6" width="20.28515625" style="3" customWidth="1"/>
    <col min="7" max="7" width="21.85546875" style="3" customWidth="1"/>
    <col min="8" max="8" width="22.28515625" style="3" customWidth="1"/>
    <col min="9" max="9" width="23.85546875" style="3" customWidth="1"/>
    <col min="10" max="10" width="80" style="3" customWidth="1"/>
    <col min="11" max="11" width="37.140625" style="3" customWidth="1"/>
    <col min="12" max="12" width="11.42578125" style="3" customWidth="1"/>
    <col min="13" max="16384" width="11.42578125" style="3" hidden="1"/>
  </cols>
  <sheetData>
    <row r="1" spans="1:11" x14ac:dyDescent="0.3">
      <c r="A1" s="1"/>
    </row>
    <row r="2" spans="1:11" x14ac:dyDescent="0.3"/>
    <row r="3" spans="1:11" x14ac:dyDescent="0.3">
      <c r="C3" s="4" t="s">
        <v>109</v>
      </c>
    </row>
    <row r="4" spans="1:11" x14ac:dyDescent="0.3">
      <c r="C4" s="58" t="s">
        <v>74</v>
      </c>
    </row>
    <row r="5" spans="1:11" x14ac:dyDescent="0.3"/>
    <row r="6" spans="1:11" ht="48" customHeight="1" x14ac:dyDescent="0.3">
      <c r="A6" s="120">
        <f>IF('CRE 6 Requisitos'!$B$28,"",1)</f>
        <v>1</v>
      </c>
      <c r="B6" s="272" t="str">
        <f>IF('CRE 6 Requisitos'!$B$28,"","Documento que acredite la propiedad del producto (s) a ser almacenado(s) por parte de los usuarios del sistema conforme al artículo 71, fracción I de la Ley de Hidrocarburos.")</f>
        <v>Documento que acredite la propiedad del producto (s) a ser almacenado(s) por parte de los usuarios del sistema conforme al artículo 71, fracción I de la Ley de Hidrocarburos.</v>
      </c>
      <c r="C6" s="272"/>
      <c r="D6" s="272"/>
      <c r="E6" s="272"/>
      <c r="F6" s="273"/>
      <c r="G6" s="271" t="str">
        <f>IF('CRE 6 Requisitos'!$B$28,"","* Adjuntar documento (s) que acredite la propiedad del producto. ")</f>
        <v xml:space="preserve">* Adjuntar documento (s) que acredite la propiedad del producto. </v>
      </c>
      <c r="H6" s="271"/>
      <c r="I6" s="271"/>
    </row>
    <row r="7" spans="1:11" ht="48.75" customHeight="1" x14ac:dyDescent="0.3">
      <c r="A7" s="120">
        <f>IF('CRE 6 Requisitos'!$B$28,"",2)</f>
        <v>2</v>
      </c>
      <c r="B7" s="264" t="str">
        <f>IF('CRE 6 Requisitos'!$B$28,"","En su caso, el documento que acredite la propiedad del producto necesario para la operación del sistema en términos del artículo 71, fracción II, de la LH, así como la justificación sobre el volumen requerido par esos efectos.")</f>
        <v>En su caso, el documento que acredite la propiedad del producto necesario para la operación del sistema en términos del artículo 71, fracción II, de la LH, así como la justificación sobre el volumen requerido par esos efectos.</v>
      </c>
      <c r="C7" s="264"/>
      <c r="D7" s="264"/>
      <c r="E7" s="264"/>
      <c r="F7" s="274"/>
      <c r="G7" s="271" t="str">
        <f>IF('CRE 6 Requisitos'!$B$28,"","* Adjuntar documento (s) que acredite la propiedad del producto necesario para la operación.")</f>
        <v>* Adjuntar documento (s) que acredite la propiedad del producto necesario para la operación.</v>
      </c>
      <c r="H7" s="271"/>
      <c r="I7" s="271"/>
    </row>
    <row r="8" spans="1:11" ht="80.25" customHeight="1" x14ac:dyDescent="0.3">
      <c r="A8" s="120">
        <f>IF('CRE 6 Requisitos'!$B$28,"",3)</f>
        <v>3</v>
      </c>
      <c r="B8" s="272" t="str">
        <f>IF('CRE 6 Requisitos'!$B$28,"",CONCATENATE("Si se refiere al servicio de almacenamiento según el artículo 71, fracción III, de la Ley de Hidrocaburos, el almacenista deberá acreditar la propiedad del producto a ser almacenado,"," ","su justificación, así como la propuesta del porcentaje de la capacidad del sistema que estima utilizar para almacenar el producto de su propiedad, así como la justificación sobre el volumen requerido para estos efectos."))</f>
        <v>Si se refiere al servicio de almacenamiento según el artículo 71, fracción III, de la Ley de Hidrocaburos, el almacenista deberá acreditar la propiedad del producto a ser almacenado, su justificación, así como la propuesta del porcentaje de la capacidad del sistema que estima utilizar para almacenar el producto de su propiedad, así como la justificación sobre el volumen requerido para estos efectos.</v>
      </c>
      <c r="C8" s="272"/>
      <c r="D8" s="272"/>
      <c r="E8" s="272"/>
      <c r="F8" s="273"/>
      <c r="G8" s="271" t="str">
        <f>IF('CRE 6 Requisitos'!$B$28,"","* Anexar documento que acredite la propiedad del producto y justificación. * Anexar la propuesta de porcentaje de la capacidad del sistema para almacenar producto de su propiedad y justificación.")</f>
        <v>* Anexar documento que acredite la propiedad del producto y justificación. * Anexar la propuesta de porcentaje de la capacidad del sistema para almacenar producto de su propiedad y justificación.</v>
      </c>
      <c r="H8" s="271"/>
      <c r="I8" s="271"/>
    </row>
    <row r="9" spans="1:11" x14ac:dyDescent="0.3">
      <c r="A9" s="4"/>
    </row>
    <row r="10" spans="1:11" x14ac:dyDescent="0.3">
      <c r="A10" s="4"/>
      <c r="B10" s="166" t="str">
        <f>IF('CRE 6 Requisitos'!$B$28,"","Producto (s) almacenados (s) anualmente [*En caso de ser varios llenar una línea por cada producto y en su caso agregue las filas necesarias.]:")</f>
        <v>Producto (s) almacenados (s) anualmente [*En caso de ser varios llenar una línea por cada producto y en su caso agregue las filas necesarias.]:</v>
      </c>
    </row>
    <row r="11" spans="1:11" x14ac:dyDescent="0.3">
      <c r="A11" s="4"/>
    </row>
    <row r="12" spans="1:11" ht="49.5" x14ac:dyDescent="0.3">
      <c r="A12" s="65" t="str">
        <f>IF('CRE 6 Requisitos'!$B$28,"","Producto")</f>
        <v>Producto</v>
      </c>
      <c r="B12" s="65" t="str">
        <f>IF('CRE 6 Requisitos'!$B$28,"","Especificar nombre del producto")</f>
        <v>Especificar nombre del producto</v>
      </c>
      <c r="C12" s="226" t="str">
        <f>IF('CRE 6 Requisitos'!$B$28,"","Número del permiso del comercializador del producto expedido por la CRE o en su caso número de permiso del importador del producto expedido por la Sener.")</f>
        <v>Número del permiso del comercializador del producto expedido por la CRE o en su caso número de permiso del importador del producto expedido por la Sener.</v>
      </c>
      <c r="D12" s="155" t="str">
        <f>IF('CRE 6 Requisitos'!$B$28,"","Volumen recibido anualmente en el sistema")</f>
        <v>Volumen recibido anualmente en el sistema</v>
      </c>
      <c r="E12" s="155" t="str">
        <f>IF('CRE 6 Requisitos'!$B$28,"","Especificar unidad de medición")</f>
        <v>Especificar unidad de medición</v>
      </c>
      <c r="F12" s="155" t="str">
        <f>IF('CRE 6 Requisitos'!$B$28,"","Volumen entregado anualmente en el sistema")</f>
        <v>Volumen entregado anualmente en el sistema</v>
      </c>
      <c r="G12" s="155" t="str">
        <f>IF('CRE 6 Requisitos'!$B$28,"","Especificar unidad de medición")</f>
        <v>Especificar unidad de medición</v>
      </c>
      <c r="H12" s="155" t="str">
        <f>IF('CRE 6 Requisitos'!$B$28,"","Volumen almacenado anualmente en el sistema")</f>
        <v>Volumen almacenado anualmente en el sistema</v>
      </c>
      <c r="I12" s="155" t="str">
        <f>IF('CRE 6 Requisitos'!$B$28,"","Especificar unidad de medición")</f>
        <v>Especificar unidad de medición</v>
      </c>
      <c r="J12" s="270" t="str">
        <f>IF('CRE 6 Requisitos'!$B$28,"","Calidad del producto, especificaciones mínimas y norma de referencia.")</f>
        <v>Calidad del producto, especificaciones mínimas y norma de referencia.</v>
      </c>
      <c r="K12" s="270"/>
    </row>
    <row r="13" spans="1:11" ht="22.5" customHeight="1" x14ac:dyDescent="0.3">
      <c r="A13" s="2"/>
      <c r="B13" s="15"/>
      <c r="C13" s="16"/>
      <c r="D13" s="28"/>
      <c r="E13" s="28"/>
      <c r="F13" s="40"/>
      <c r="G13" s="16"/>
      <c r="H13" s="40"/>
      <c r="I13" s="40"/>
      <c r="J13" s="269" t="str">
        <f>IF($B13=""," ","* Anexar documento que describa la calidad del producto, especificaciones mínimas y norma de referencia.")</f>
        <v xml:space="preserve"> </v>
      </c>
      <c r="K13" s="269"/>
    </row>
    <row r="14" spans="1:11" ht="22.5" customHeight="1" x14ac:dyDescent="0.3">
      <c r="A14" s="8"/>
      <c r="B14" s="15"/>
      <c r="C14" s="16"/>
      <c r="D14" s="28"/>
      <c r="E14" s="28"/>
      <c r="F14" s="40"/>
      <c r="G14" s="16"/>
      <c r="H14" s="40"/>
      <c r="I14" s="40"/>
      <c r="J14" s="269" t="str">
        <f t="shared" ref="J14:J47" si="0">IF($B14=""," ","* Anexar documento que describa la calidad del producto, especificaciones mínimas y norma de referencia.")</f>
        <v xml:space="preserve"> </v>
      </c>
      <c r="K14" s="269"/>
    </row>
    <row r="15" spans="1:11" ht="22.5" customHeight="1" x14ac:dyDescent="0.3">
      <c r="A15" s="8"/>
      <c r="B15" s="15"/>
      <c r="C15" s="16"/>
      <c r="D15" s="28"/>
      <c r="E15" s="28"/>
      <c r="F15" s="40"/>
      <c r="G15" s="16"/>
      <c r="H15" s="40"/>
      <c r="I15" s="40"/>
      <c r="J15" s="269" t="str">
        <f t="shared" si="0"/>
        <v xml:space="preserve"> </v>
      </c>
      <c r="K15" s="269"/>
    </row>
    <row r="16" spans="1:11" ht="22.5" customHeight="1" x14ac:dyDescent="0.3">
      <c r="A16" s="8"/>
      <c r="B16" s="15"/>
      <c r="C16" s="16"/>
      <c r="D16" s="28"/>
      <c r="E16" s="28"/>
      <c r="F16" s="40"/>
      <c r="G16" s="16"/>
      <c r="H16" s="40"/>
      <c r="I16" s="40"/>
      <c r="J16" s="269" t="str">
        <f t="shared" si="0"/>
        <v xml:space="preserve"> </v>
      </c>
      <c r="K16" s="269"/>
    </row>
    <row r="17" spans="1:11" ht="22.5" customHeight="1" x14ac:dyDescent="0.3">
      <c r="A17" s="8"/>
      <c r="B17" s="15"/>
      <c r="C17" s="16"/>
      <c r="D17" s="28"/>
      <c r="E17" s="28"/>
      <c r="F17" s="40"/>
      <c r="G17" s="16"/>
      <c r="H17" s="40"/>
      <c r="I17" s="40"/>
      <c r="J17" s="269" t="str">
        <f t="shared" si="0"/>
        <v xml:space="preserve"> </v>
      </c>
      <c r="K17" s="269"/>
    </row>
    <row r="18" spans="1:11" ht="22.5" customHeight="1" x14ac:dyDescent="0.3">
      <c r="A18" s="8"/>
      <c r="B18" s="15"/>
      <c r="C18" s="16"/>
      <c r="D18" s="28"/>
      <c r="E18" s="28"/>
      <c r="F18" s="40"/>
      <c r="G18" s="16"/>
      <c r="H18" s="40"/>
      <c r="I18" s="40"/>
      <c r="J18" s="269" t="str">
        <f t="shared" si="0"/>
        <v xml:space="preserve"> </v>
      </c>
      <c r="K18" s="269"/>
    </row>
    <row r="19" spans="1:11" ht="22.5" customHeight="1" x14ac:dyDescent="0.3">
      <c r="A19" s="8"/>
      <c r="B19" s="15"/>
      <c r="C19" s="16"/>
      <c r="D19" s="28"/>
      <c r="E19" s="28"/>
      <c r="F19" s="40"/>
      <c r="G19" s="16"/>
      <c r="H19" s="40"/>
      <c r="I19" s="40"/>
      <c r="J19" s="269" t="str">
        <f t="shared" si="0"/>
        <v xml:space="preserve"> </v>
      </c>
      <c r="K19" s="269"/>
    </row>
    <row r="20" spans="1:11" ht="22.5" customHeight="1" x14ac:dyDescent="0.3">
      <c r="A20" s="8"/>
      <c r="B20" s="15"/>
      <c r="C20" s="16"/>
      <c r="D20" s="28"/>
      <c r="E20" s="28"/>
      <c r="F20" s="40"/>
      <c r="G20" s="16"/>
      <c r="H20" s="40"/>
      <c r="I20" s="40"/>
      <c r="J20" s="269" t="str">
        <f t="shared" si="0"/>
        <v xml:space="preserve"> </v>
      </c>
      <c r="K20" s="269"/>
    </row>
    <row r="21" spans="1:11" ht="22.5" customHeight="1" x14ac:dyDescent="0.3">
      <c r="A21" s="8"/>
      <c r="B21" s="15"/>
      <c r="C21" s="16"/>
      <c r="D21" s="28"/>
      <c r="E21" s="28"/>
      <c r="F21" s="40"/>
      <c r="G21" s="16"/>
      <c r="H21" s="40"/>
      <c r="I21" s="40"/>
      <c r="J21" s="269" t="str">
        <f t="shared" si="0"/>
        <v xml:space="preserve"> </v>
      </c>
      <c r="K21" s="269"/>
    </row>
    <row r="22" spans="1:11" ht="22.5" customHeight="1" x14ac:dyDescent="0.3">
      <c r="A22" s="8"/>
      <c r="B22" s="15"/>
      <c r="C22" s="16"/>
      <c r="D22" s="28"/>
      <c r="E22" s="28"/>
      <c r="F22" s="40"/>
      <c r="G22" s="16"/>
      <c r="H22" s="40"/>
      <c r="I22" s="40"/>
      <c r="J22" s="269" t="str">
        <f t="shared" si="0"/>
        <v xml:space="preserve"> </v>
      </c>
      <c r="K22" s="269"/>
    </row>
    <row r="23" spans="1:11" ht="22.5" customHeight="1" x14ac:dyDescent="0.3">
      <c r="A23" s="8"/>
      <c r="B23" s="15"/>
      <c r="C23" s="16"/>
      <c r="D23" s="28"/>
      <c r="E23" s="28"/>
      <c r="F23" s="40"/>
      <c r="G23" s="16"/>
      <c r="H23" s="40"/>
      <c r="I23" s="40"/>
      <c r="J23" s="269" t="str">
        <f t="shared" si="0"/>
        <v xml:space="preserve"> </v>
      </c>
      <c r="K23" s="269"/>
    </row>
    <row r="24" spans="1:11" ht="22.5" customHeight="1" x14ac:dyDescent="0.3">
      <c r="A24" s="8"/>
      <c r="B24" s="15"/>
      <c r="C24" s="16"/>
      <c r="D24" s="28"/>
      <c r="E24" s="28"/>
      <c r="F24" s="40"/>
      <c r="G24" s="16"/>
      <c r="H24" s="40"/>
      <c r="I24" s="40"/>
      <c r="J24" s="269" t="str">
        <f t="shared" si="0"/>
        <v xml:space="preserve"> </v>
      </c>
      <c r="K24" s="269"/>
    </row>
    <row r="25" spans="1:11" ht="22.5" customHeight="1" x14ac:dyDescent="0.3">
      <c r="A25" s="8"/>
      <c r="B25" s="15"/>
      <c r="C25" s="16"/>
      <c r="D25" s="28"/>
      <c r="E25" s="28"/>
      <c r="F25" s="40"/>
      <c r="G25" s="16"/>
      <c r="H25" s="40"/>
      <c r="I25" s="40"/>
      <c r="J25" s="269" t="str">
        <f t="shared" si="0"/>
        <v xml:space="preserve"> </v>
      </c>
      <c r="K25" s="269"/>
    </row>
    <row r="26" spans="1:11" ht="22.5" customHeight="1" x14ac:dyDescent="0.3">
      <c r="A26" s="8"/>
      <c r="B26" s="15"/>
      <c r="C26" s="16"/>
      <c r="D26" s="28"/>
      <c r="E26" s="28"/>
      <c r="F26" s="40"/>
      <c r="G26" s="16"/>
      <c r="H26" s="40"/>
      <c r="I26" s="40"/>
      <c r="J26" s="269" t="str">
        <f t="shared" si="0"/>
        <v xml:space="preserve"> </v>
      </c>
      <c r="K26" s="269"/>
    </row>
    <row r="27" spans="1:11" ht="22.5" customHeight="1" x14ac:dyDescent="0.3">
      <c r="A27" s="8"/>
      <c r="B27" s="15"/>
      <c r="C27" s="16"/>
      <c r="D27" s="28"/>
      <c r="E27" s="28"/>
      <c r="F27" s="40"/>
      <c r="G27" s="16"/>
      <c r="H27" s="40"/>
      <c r="I27" s="40"/>
      <c r="J27" s="269" t="str">
        <f t="shared" si="0"/>
        <v xml:space="preserve"> </v>
      </c>
      <c r="K27" s="269"/>
    </row>
    <row r="28" spans="1:11" ht="22.5" customHeight="1" x14ac:dyDescent="0.3">
      <c r="A28" s="8"/>
      <c r="B28" s="15"/>
      <c r="C28" s="16"/>
      <c r="D28" s="28"/>
      <c r="E28" s="28"/>
      <c r="F28" s="40"/>
      <c r="G28" s="16"/>
      <c r="H28" s="40"/>
      <c r="I28" s="40"/>
      <c r="J28" s="269" t="str">
        <f t="shared" si="0"/>
        <v xml:space="preserve"> </v>
      </c>
      <c r="K28" s="269"/>
    </row>
    <row r="29" spans="1:11" ht="22.5" customHeight="1" x14ac:dyDescent="0.3">
      <c r="A29" s="8"/>
      <c r="B29" s="15"/>
      <c r="C29" s="16"/>
      <c r="D29" s="28"/>
      <c r="E29" s="28"/>
      <c r="F29" s="40"/>
      <c r="G29" s="16"/>
      <c r="H29" s="40"/>
      <c r="I29" s="40"/>
      <c r="J29" s="269" t="str">
        <f t="shared" si="0"/>
        <v xml:space="preserve"> </v>
      </c>
      <c r="K29" s="269"/>
    </row>
    <row r="30" spans="1:11" ht="22.5" customHeight="1" x14ac:dyDescent="0.3">
      <c r="A30" s="8"/>
      <c r="B30" s="15"/>
      <c r="C30" s="16"/>
      <c r="D30" s="28"/>
      <c r="E30" s="28"/>
      <c r="F30" s="40"/>
      <c r="G30" s="16"/>
      <c r="H30" s="40"/>
      <c r="I30" s="40"/>
      <c r="J30" s="269" t="str">
        <f t="shared" si="0"/>
        <v xml:space="preserve"> </v>
      </c>
      <c r="K30" s="269"/>
    </row>
    <row r="31" spans="1:11" ht="22.5" customHeight="1" x14ac:dyDescent="0.3">
      <c r="A31" s="8"/>
      <c r="B31" s="15"/>
      <c r="C31" s="16"/>
      <c r="D31" s="28"/>
      <c r="E31" s="28"/>
      <c r="F31" s="40"/>
      <c r="G31" s="16"/>
      <c r="H31" s="40"/>
      <c r="I31" s="40"/>
      <c r="J31" s="269" t="str">
        <f t="shared" si="0"/>
        <v xml:space="preserve"> </v>
      </c>
      <c r="K31" s="269"/>
    </row>
    <row r="32" spans="1:11" ht="22.5" customHeight="1" x14ac:dyDescent="0.3">
      <c r="A32" s="8"/>
      <c r="B32" s="15"/>
      <c r="C32" s="16"/>
      <c r="D32" s="28"/>
      <c r="E32" s="28"/>
      <c r="F32" s="40"/>
      <c r="G32" s="16"/>
      <c r="H32" s="40"/>
      <c r="I32" s="40"/>
      <c r="J32" s="269" t="str">
        <f t="shared" si="0"/>
        <v xml:space="preserve"> </v>
      </c>
      <c r="K32" s="269"/>
    </row>
    <row r="33" spans="1:11" ht="22.5" customHeight="1" x14ac:dyDescent="0.3">
      <c r="A33" s="8"/>
      <c r="B33" s="15"/>
      <c r="C33" s="16"/>
      <c r="D33" s="28"/>
      <c r="E33" s="28"/>
      <c r="F33" s="40"/>
      <c r="G33" s="16"/>
      <c r="H33" s="40"/>
      <c r="I33" s="40"/>
      <c r="J33" s="269" t="str">
        <f t="shared" si="0"/>
        <v xml:space="preserve"> </v>
      </c>
      <c r="K33" s="269"/>
    </row>
    <row r="34" spans="1:11" ht="22.5" customHeight="1" x14ac:dyDescent="0.3">
      <c r="A34" s="8"/>
      <c r="B34" s="15"/>
      <c r="C34" s="16"/>
      <c r="D34" s="28"/>
      <c r="E34" s="28"/>
      <c r="F34" s="40"/>
      <c r="G34" s="16"/>
      <c r="H34" s="40"/>
      <c r="I34" s="40"/>
      <c r="J34" s="269" t="str">
        <f t="shared" si="0"/>
        <v xml:space="preserve"> </v>
      </c>
      <c r="K34" s="269"/>
    </row>
    <row r="35" spans="1:11" ht="22.5" customHeight="1" x14ac:dyDescent="0.3">
      <c r="A35" s="8"/>
      <c r="B35" s="15"/>
      <c r="C35" s="16"/>
      <c r="D35" s="28"/>
      <c r="E35" s="28"/>
      <c r="F35" s="40"/>
      <c r="G35" s="16"/>
      <c r="H35" s="40"/>
      <c r="I35" s="40"/>
      <c r="J35" s="269" t="str">
        <f t="shared" si="0"/>
        <v xml:space="preserve"> </v>
      </c>
      <c r="K35" s="269"/>
    </row>
    <row r="36" spans="1:11" ht="22.5" customHeight="1" x14ac:dyDescent="0.3">
      <c r="A36" s="8"/>
      <c r="B36" s="15"/>
      <c r="C36" s="16"/>
      <c r="D36" s="28"/>
      <c r="E36" s="28"/>
      <c r="F36" s="40"/>
      <c r="G36" s="16"/>
      <c r="H36" s="40"/>
      <c r="I36" s="40"/>
      <c r="J36" s="269" t="str">
        <f t="shared" si="0"/>
        <v xml:space="preserve"> </v>
      </c>
      <c r="K36" s="269"/>
    </row>
    <row r="37" spans="1:11" ht="22.5" customHeight="1" x14ac:dyDescent="0.3">
      <c r="A37" s="8"/>
      <c r="B37" s="15"/>
      <c r="C37" s="16"/>
      <c r="D37" s="28"/>
      <c r="E37" s="28"/>
      <c r="F37" s="40"/>
      <c r="G37" s="16"/>
      <c r="H37" s="40"/>
      <c r="I37" s="40"/>
      <c r="J37" s="269" t="str">
        <f t="shared" si="0"/>
        <v xml:space="preserve"> </v>
      </c>
      <c r="K37" s="269"/>
    </row>
    <row r="38" spans="1:11" ht="22.5" customHeight="1" x14ac:dyDescent="0.3">
      <c r="A38" s="8"/>
      <c r="B38" s="15"/>
      <c r="C38" s="16"/>
      <c r="D38" s="28"/>
      <c r="E38" s="28"/>
      <c r="F38" s="40"/>
      <c r="G38" s="16"/>
      <c r="H38" s="40"/>
      <c r="I38" s="40"/>
      <c r="J38" s="269" t="str">
        <f t="shared" si="0"/>
        <v xml:space="preserve"> </v>
      </c>
      <c r="K38" s="269"/>
    </row>
    <row r="39" spans="1:11" ht="22.5" customHeight="1" x14ac:dyDescent="0.3">
      <c r="A39" s="8"/>
      <c r="B39" s="15"/>
      <c r="C39" s="16"/>
      <c r="D39" s="28"/>
      <c r="E39" s="28"/>
      <c r="F39" s="40"/>
      <c r="G39" s="16"/>
      <c r="H39" s="40"/>
      <c r="I39" s="40"/>
      <c r="J39" s="269" t="str">
        <f t="shared" si="0"/>
        <v xml:space="preserve"> </v>
      </c>
      <c r="K39" s="269"/>
    </row>
    <row r="40" spans="1:11" ht="22.5" customHeight="1" x14ac:dyDescent="0.3">
      <c r="A40" s="8"/>
      <c r="B40" s="15"/>
      <c r="C40" s="16"/>
      <c r="D40" s="28"/>
      <c r="E40" s="28"/>
      <c r="F40" s="40"/>
      <c r="G40" s="16"/>
      <c r="H40" s="40"/>
      <c r="I40" s="40"/>
      <c r="J40" s="269" t="str">
        <f t="shared" si="0"/>
        <v xml:space="preserve"> </v>
      </c>
      <c r="K40" s="269"/>
    </row>
    <row r="41" spans="1:11" ht="22.5" customHeight="1" x14ac:dyDescent="0.3">
      <c r="A41" s="8"/>
      <c r="B41" s="15"/>
      <c r="C41" s="16"/>
      <c r="D41" s="28"/>
      <c r="E41" s="28"/>
      <c r="F41" s="40"/>
      <c r="G41" s="16"/>
      <c r="H41" s="40"/>
      <c r="I41" s="40"/>
      <c r="J41" s="269" t="str">
        <f t="shared" si="0"/>
        <v xml:space="preserve"> </v>
      </c>
      <c r="K41" s="269"/>
    </row>
    <row r="42" spans="1:11" ht="22.5" customHeight="1" x14ac:dyDescent="0.3">
      <c r="A42" s="8"/>
      <c r="B42" s="15"/>
      <c r="C42" s="16"/>
      <c r="D42" s="28"/>
      <c r="E42" s="28"/>
      <c r="F42" s="40"/>
      <c r="G42" s="16"/>
      <c r="H42" s="40"/>
      <c r="I42" s="40"/>
      <c r="J42" s="269" t="str">
        <f t="shared" si="0"/>
        <v xml:space="preserve"> </v>
      </c>
      <c r="K42" s="269"/>
    </row>
    <row r="43" spans="1:11" ht="22.5" customHeight="1" x14ac:dyDescent="0.3">
      <c r="A43" s="8"/>
      <c r="B43" s="15"/>
      <c r="C43" s="16"/>
      <c r="D43" s="28"/>
      <c r="E43" s="28"/>
      <c r="F43" s="40"/>
      <c r="G43" s="16"/>
      <c r="H43" s="40"/>
      <c r="I43" s="40"/>
      <c r="J43" s="269" t="str">
        <f t="shared" si="0"/>
        <v xml:space="preserve"> </v>
      </c>
      <c r="K43" s="269"/>
    </row>
    <row r="44" spans="1:11" ht="22.5" customHeight="1" x14ac:dyDescent="0.3">
      <c r="A44" s="8"/>
      <c r="B44" s="15"/>
      <c r="C44" s="16"/>
      <c r="D44" s="28"/>
      <c r="E44" s="28"/>
      <c r="F44" s="40"/>
      <c r="G44" s="16"/>
      <c r="H44" s="40"/>
      <c r="I44" s="40"/>
      <c r="J44" s="269" t="str">
        <f t="shared" si="0"/>
        <v xml:space="preserve"> </v>
      </c>
      <c r="K44" s="269"/>
    </row>
    <row r="45" spans="1:11" ht="22.5" customHeight="1" x14ac:dyDescent="0.3">
      <c r="A45" s="8"/>
      <c r="B45" s="15"/>
      <c r="C45" s="16"/>
      <c r="D45" s="28"/>
      <c r="E45" s="28"/>
      <c r="F45" s="40"/>
      <c r="G45" s="16"/>
      <c r="H45" s="40"/>
      <c r="I45" s="40"/>
      <c r="J45" s="269" t="str">
        <f t="shared" si="0"/>
        <v xml:space="preserve"> </v>
      </c>
      <c r="K45" s="269"/>
    </row>
    <row r="46" spans="1:11" ht="22.5" customHeight="1" x14ac:dyDescent="0.3">
      <c r="A46" s="8"/>
      <c r="B46" s="15"/>
      <c r="C46" s="16"/>
      <c r="D46" s="28"/>
      <c r="E46" s="28"/>
      <c r="F46" s="40"/>
      <c r="G46" s="16"/>
      <c r="H46" s="40"/>
      <c r="I46" s="40"/>
      <c r="J46" s="269" t="str">
        <f t="shared" si="0"/>
        <v xml:space="preserve"> </v>
      </c>
      <c r="K46" s="269"/>
    </row>
    <row r="47" spans="1:11" ht="22.5" customHeight="1" x14ac:dyDescent="0.3">
      <c r="A47" s="8"/>
      <c r="B47" s="15"/>
      <c r="C47" s="16"/>
      <c r="D47" s="28"/>
      <c r="E47" s="28"/>
      <c r="F47" s="40"/>
      <c r="G47" s="16"/>
      <c r="H47" s="40"/>
      <c r="I47" s="40"/>
      <c r="J47" s="269" t="str">
        <f t="shared" si="0"/>
        <v xml:space="preserve"> </v>
      </c>
      <c r="K47" s="269"/>
    </row>
    <row r="48" spans="1:11" x14ac:dyDescent="0.3">
      <c r="A48" s="8"/>
    </row>
    <row r="49" spans="1:5" x14ac:dyDescent="0.3">
      <c r="A49" s="4"/>
    </row>
    <row r="50" spans="1:5" x14ac:dyDescent="0.3"/>
    <row r="51" spans="1:5" ht="68.25" customHeight="1" x14ac:dyDescent="0.3">
      <c r="A51" s="167" t="str">
        <f>IF('CRE 6 Requisitos'!$B$28,"","Manifiesto bajo protesta de decir verdad, que los datos asentados en la presente solicitud son ciertos y verificables en cualquier momento por esta Comisión.")</f>
        <v>Manifiesto bajo protesta de decir verdad, que los datos asentados en la presente solicitud son ciertos y verificables en cualquier momento por esta Comisión.</v>
      </c>
    </row>
    <row r="52" spans="1:5" x14ac:dyDescent="0.3"/>
    <row r="53" spans="1:5" ht="141.75" customHeight="1" x14ac:dyDescent="0.3"/>
    <row r="54" spans="1:5" x14ac:dyDescent="0.3">
      <c r="E54" s="5"/>
    </row>
    <row r="55" spans="1:5" x14ac:dyDescent="0.3">
      <c r="E55" s="5"/>
    </row>
    <row r="56" spans="1:5" x14ac:dyDescent="0.3">
      <c r="E56" s="5"/>
    </row>
    <row r="57" spans="1:5" x14ac:dyDescent="0.3"/>
    <row r="58" spans="1:5" x14ac:dyDescent="0.3"/>
    <row r="59" spans="1:5" x14ac:dyDescent="0.3"/>
    <row r="60" spans="1:5" x14ac:dyDescent="0.3"/>
  </sheetData>
  <sheetProtection password="E257" sheet="1" objects="1" scenarios="1" insertRows="0"/>
  <protectedRanges>
    <protectedRange sqref="B13:I47" name="Rango1" securityDescriptor="O:WDG:WDD:(A;;CC;;;WD)"/>
  </protectedRanges>
  <mergeCells count="42">
    <mergeCell ref="G6:I6"/>
    <mergeCell ref="B6:F6"/>
    <mergeCell ref="B7:F7"/>
    <mergeCell ref="B8:F8"/>
    <mergeCell ref="G7:I7"/>
    <mergeCell ref="G8:I8"/>
    <mergeCell ref="J24:K24"/>
    <mergeCell ref="J13:K13"/>
    <mergeCell ref="J14:K14"/>
    <mergeCell ref="J15:K15"/>
    <mergeCell ref="J16:K16"/>
    <mergeCell ref="J17:K17"/>
    <mergeCell ref="J18:K18"/>
    <mergeCell ref="J41:K41"/>
    <mergeCell ref="J42:K42"/>
    <mergeCell ref="J31:K31"/>
    <mergeCell ref="J32:K32"/>
    <mergeCell ref="J33:K33"/>
    <mergeCell ref="J34:K34"/>
    <mergeCell ref="J35:K35"/>
    <mergeCell ref="J36:K36"/>
    <mergeCell ref="J12:K12"/>
    <mergeCell ref="J37:K37"/>
    <mergeCell ref="J38:K38"/>
    <mergeCell ref="J39:K39"/>
    <mergeCell ref="J40:K40"/>
    <mergeCell ref="J25:K25"/>
    <mergeCell ref="J26:K26"/>
    <mergeCell ref="J27:K27"/>
    <mergeCell ref="J28:K28"/>
    <mergeCell ref="J29:K29"/>
    <mergeCell ref="J30:K30"/>
    <mergeCell ref="J19:K19"/>
    <mergeCell ref="J20:K20"/>
    <mergeCell ref="J21:K21"/>
    <mergeCell ref="J22:K22"/>
    <mergeCell ref="J23:K23"/>
    <mergeCell ref="J43:K43"/>
    <mergeCell ref="J44:K44"/>
    <mergeCell ref="J45:K45"/>
    <mergeCell ref="J46:K46"/>
    <mergeCell ref="J47:K47"/>
  </mergeCells>
  <pageMargins left="0.7" right="0.7" top="0.75" bottom="0.75" header="0.3" footer="0.3"/>
  <pageSetup scale="31" orientation="landscape" r:id="rId1"/>
  <headerFooter>
    <oddHeader>&amp;CCOMISIÓN REGULADORA DE ENERGÍA
COORDINACIÓN GENERAL DE PETROLÍFEROS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52" r:id="rId4" name="Drop Down 56">
              <controlPr defaultSize="0" autoLine="0" autoPict="0">
                <anchor moveWithCells="1">
                  <from>
                    <xdr:col>0</xdr:col>
                    <xdr:colOff>228600</xdr:colOff>
                    <xdr:row>12</xdr:row>
                    <xdr:rowOff>295275</xdr:rowOff>
                  </from>
                  <to>
                    <xdr:col>0</xdr:col>
                    <xdr:colOff>1562100</xdr:colOff>
                    <xdr:row>14</xdr:row>
                    <xdr:rowOff>9525</xdr:rowOff>
                  </to>
                </anchor>
              </controlPr>
            </control>
          </mc:Choice>
        </mc:AlternateContent>
        <mc:AlternateContent xmlns:mc="http://schemas.openxmlformats.org/markup-compatibility/2006">
          <mc:Choice Requires="x14">
            <control shapeId="4153" r:id="rId5" name="Drop Down 57">
              <controlPr defaultSize="0" autoLine="0" autoPict="0">
                <anchor moveWithCells="1">
                  <from>
                    <xdr:col>0</xdr:col>
                    <xdr:colOff>228600</xdr:colOff>
                    <xdr:row>13</xdr:row>
                    <xdr:rowOff>295275</xdr:rowOff>
                  </from>
                  <to>
                    <xdr:col>0</xdr:col>
                    <xdr:colOff>1562100</xdr:colOff>
                    <xdr:row>15</xdr:row>
                    <xdr:rowOff>9525</xdr:rowOff>
                  </to>
                </anchor>
              </controlPr>
            </control>
          </mc:Choice>
        </mc:AlternateContent>
        <mc:AlternateContent xmlns:mc="http://schemas.openxmlformats.org/markup-compatibility/2006">
          <mc:Choice Requires="x14">
            <control shapeId="4154" r:id="rId6" name="Drop Down 58">
              <controlPr defaultSize="0" autoLine="0" autoPict="0">
                <anchor moveWithCells="1">
                  <from>
                    <xdr:col>0</xdr:col>
                    <xdr:colOff>228600</xdr:colOff>
                    <xdr:row>14</xdr:row>
                    <xdr:rowOff>295275</xdr:rowOff>
                  </from>
                  <to>
                    <xdr:col>0</xdr:col>
                    <xdr:colOff>1562100</xdr:colOff>
                    <xdr:row>16</xdr:row>
                    <xdr:rowOff>9525</xdr:rowOff>
                  </to>
                </anchor>
              </controlPr>
            </control>
          </mc:Choice>
        </mc:AlternateContent>
        <mc:AlternateContent xmlns:mc="http://schemas.openxmlformats.org/markup-compatibility/2006">
          <mc:Choice Requires="x14">
            <control shapeId="4155" r:id="rId7" name="Drop Down 59">
              <controlPr defaultSize="0" autoLine="0" autoPict="0">
                <anchor moveWithCells="1">
                  <from>
                    <xdr:col>0</xdr:col>
                    <xdr:colOff>228600</xdr:colOff>
                    <xdr:row>15</xdr:row>
                    <xdr:rowOff>295275</xdr:rowOff>
                  </from>
                  <to>
                    <xdr:col>0</xdr:col>
                    <xdr:colOff>1562100</xdr:colOff>
                    <xdr:row>17</xdr:row>
                    <xdr:rowOff>9525</xdr:rowOff>
                  </to>
                </anchor>
              </controlPr>
            </control>
          </mc:Choice>
        </mc:AlternateContent>
        <mc:AlternateContent xmlns:mc="http://schemas.openxmlformats.org/markup-compatibility/2006">
          <mc:Choice Requires="x14">
            <control shapeId="4156" r:id="rId8" name="Drop Down 60">
              <controlPr defaultSize="0" autoLine="0" autoPict="0">
                <anchor moveWithCells="1">
                  <from>
                    <xdr:col>0</xdr:col>
                    <xdr:colOff>228600</xdr:colOff>
                    <xdr:row>16</xdr:row>
                    <xdr:rowOff>323850</xdr:rowOff>
                  </from>
                  <to>
                    <xdr:col>0</xdr:col>
                    <xdr:colOff>1562100</xdr:colOff>
                    <xdr:row>18</xdr:row>
                    <xdr:rowOff>9525</xdr:rowOff>
                  </to>
                </anchor>
              </controlPr>
            </control>
          </mc:Choice>
        </mc:AlternateContent>
        <mc:AlternateContent xmlns:mc="http://schemas.openxmlformats.org/markup-compatibility/2006">
          <mc:Choice Requires="x14">
            <control shapeId="4157" r:id="rId9" name="Drop Down 61">
              <controlPr defaultSize="0" autoLine="0" autoPict="0">
                <anchor moveWithCells="1">
                  <from>
                    <xdr:col>0</xdr:col>
                    <xdr:colOff>228600</xdr:colOff>
                    <xdr:row>17</xdr:row>
                    <xdr:rowOff>295275</xdr:rowOff>
                  </from>
                  <to>
                    <xdr:col>0</xdr:col>
                    <xdr:colOff>1562100</xdr:colOff>
                    <xdr:row>19</xdr:row>
                    <xdr:rowOff>9525</xdr:rowOff>
                  </to>
                </anchor>
              </controlPr>
            </control>
          </mc:Choice>
        </mc:AlternateContent>
        <mc:AlternateContent xmlns:mc="http://schemas.openxmlformats.org/markup-compatibility/2006">
          <mc:Choice Requires="x14">
            <control shapeId="4158" r:id="rId10" name="Drop Down 62">
              <controlPr defaultSize="0" autoLine="0" autoPict="0">
                <anchor moveWithCells="1">
                  <from>
                    <xdr:col>0</xdr:col>
                    <xdr:colOff>228600</xdr:colOff>
                    <xdr:row>18</xdr:row>
                    <xdr:rowOff>295275</xdr:rowOff>
                  </from>
                  <to>
                    <xdr:col>0</xdr:col>
                    <xdr:colOff>1562100</xdr:colOff>
                    <xdr:row>20</xdr:row>
                    <xdr:rowOff>9525</xdr:rowOff>
                  </to>
                </anchor>
              </controlPr>
            </control>
          </mc:Choice>
        </mc:AlternateContent>
        <mc:AlternateContent xmlns:mc="http://schemas.openxmlformats.org/markup-compatibility/2006">
          <mc:Choice Requires="x14">
            <control shapeId="4159" r:id="rId11" name="Drop Down 63">
              <controlPr defaultSize="0" autoLine="0" autoPict="0">
                <anchor moveWithCells="1">
                  <from>
                    <xdr:col>0</xdr:col>
                    <xdr:colOff>228600</xdr:colOff>
                    <xdr:row>19</xdr:row>
                    <xdr:rowOff>295275</xdr:rowOff>
                  </from>
                  <to>
                    <xdr:col>0</xdr:col>
                    <xdr:colOff>1562100</xdr:colOff>
                    <xdr:row>21</xdr:row>
                    <xdr:rowOff>9525</xdr:rowOff>
                  </to>
                </anchor>
              </controlPr>
            </control>
          </mc:Choice>
        </mc:AlternateContent>
        <mc:AlternateContent xmlns:mc="http://schemas.openxmlformats.org/markup-compatibility/2006">
          <mc:Choice Requires="x14">
            <control shapeId="4160" r:id="rId12" name="Drop Down 64">
              <controlPr defaultSize="0" autoLine="0" autoPict="0">
                <anchor moveWithCells="1">
                  <from>
                    <xdr:col>0</xdr:col>
                    <xdr:colOff>228600</xdr:colOff>
                    <xdr:row>20</xdr:row>
                    <xdr:rowOff>295275</xdr:rowOff>
                  </from>
                  <to>
                    <xdr:col>0</xdr:col>
                    <xdr:colOff>1562100</xdr:colOff>
                    <xdr:row>22</xdr:row>
                    <xdr:rowOff>9525</xdr:rowOff>
                  </to>
                </anchor>
              </controlPr>
            </control>
          </mc:Choice>
        </mc:AlternateContent>
        <mc:AlternateContent xmlns:mc="http://schemas.openxmlformats.org/markup-compatibility/2006">
          <mc:Choice Requires="x14">
            <control shapeId="4161" r:id="rId13" name="Drop Down 65">
              <controlPr defaultSize="0" autoLine="0" autoPict="0">
                <anchor moveWithCells="1">
                  <from>
                    <xdr:col>0</xdr:col>
                    <xdr:colOff>228600</xdr:colOff>
                    <xdr:row>21</xdr:row>
                    <xdr:rowOff>295275</xdr:rowOff>
                  </from>
                  <to>
                    <xdr:col>0</xdr:col>
                    <xdr:colOff>1562100</xdr:colOff>
                    <xdr:row>23</xdr:row>
                    <xdr:rowOff>9525</xdr:rowOff>
                  </to>
                </anchor>
              </controlPr>
            </control>
          </mc:Choice>
        </mc:AlternateContent>
        <mc:AlternateContent xmlns:mc="http://schemas.openxmlformats.org/markup-compatibility/2006">
          <mc:Choice Requires="x14">
            <control shapeId="4162" r:id="rId14" name="Drop Down 66">
              <controlPr defaultSize="0" autoLine="0" autoPict="0">
                <anchor moveWithCells="1">
                  <from>
                    <xdr:col>0</xdr:col>
                    <xdr:colOff>228600</xdr:colOff>
                    <xdr:row>22</xdr:row>
                    <xdr:rowOff>295275</xdr:rowOff>
                  </from>
                  <to>
                    <xdr:col>0</xdr:col>
                    <xdr:colOff>1562100</xdr:colOff>
                    <xdr:row>24</xdr:row>
                    <xdr:rowOff>9525</xdr:rowOff>
                  </to>
                </anchor>
              </controlPr>
            </control>
          </mc:Choice>
        </mc:AlternateContent>
        <mc:AlternateContent xmlns:mc="http://schemas.openxmlformats.org/markup-compatibility/2006">
          <mc:Choice Requires="x14">
            <control shapeId="4163" r:id="rId15" name="Drop Down 67">
              <controlPr defaultSize="0" autoLine="0" autoPict="0">
                <anchor moveWithCells="1">
                  <from>
                    <xdr:col>0</xdr:col>
                    <xdr:colOff>228600</xdr:colOff>
                    <xdr:row>23</xdr:row>
                    <xdr:rowOff>295275</xdr:rowOff>
                  </from>
                  <to>
                    <xdr:col>0</xdr:col>
                    <xdr:colOff>1562100</xdr:colOff>
                    <xdr:row>25</xdr:row>
                    <xdr:rowOff>9525</xdr:rowOff>
                  </to>
                </anchor>
              </controlPr>
            </control>
          </mc:Choice>
        </mc:AlternateContent>
        <mc:AlternateContent xmlns:mc="http://schemas.openxmlformats.org/markup-compatibility/2006">
          <mc:Choice Requires="x14">
            <control shapeId="4164" r:id="rId16" name="Drop Down 68">
              <controlPr defaultSize="0" autoLine="0" autoPict="0">
                <anchor moveWithCells="1">
                  <from>
                    <xdr:col>0</xdr:col>
                    <xdr:colOff>228600</xdr:colOff>
                    <xdr:row>24</xdr:row>
                    <xdr:rowOff>295275</xdr:rowOff>
                  </from>
                  <to>
                    <xdr:col>0</xdr:col>
                    <xdr:colOff>1562100</xdr:colOff>
                    <xdr:row>26</xdr:row>
                    <xdr:rowOff>9525</xdr:rowOff>
                  </to>
                </anchor>
              </controlPr>
            </control>
          </mc:Choice>
        </mc:AlternateContent>
        <mc:AlternateContent xmlns:mc="http://schemas.openxmlformats.org/markup-compatibility/2006">
          <mc:Choice Requires="x14">
            <control shapeId="4165" r:id="rId17" name="Drop Down 69">
              <controlPr defaultSize="0" autoLine="0" autoPict="0">
                <anchor moveWithCells="1">
                  <from>
                    <xdr:col>0</xdr:col>
                    <xdr:colOff>228600</xdr:colOff>
                    <xdr:row>25</xdr:row>
                    <xdr:rowOff>295275</xdr:rowOff>
                  </from>
                  <to>
                    <xdr:col>0</xdr:col>
                    <xdr:colOff>1562100</xdr:colOff>
                    <xdr:row>27</xdr:row>
                    <xdr:rowOff>9525</xdr:rowOff>
                  </to>
                </anchor>
              </controlPr>
            </control>
          </mc:Choice>
        </mc:AlternateContent>
        <mc:AlternateContent xmlns:mc="http://schemas.openxmlformats.org/markup-compatibility/2006">
          <mc:Choice Requires="x14">
            <control shapeId="4166" r:id="rId18" name="Drop Down 70">
              <controlPr defaultSize="0" autoLine="0" autoPict="0">
                <anchor moveWithCells="1">
                  <from>
                    <xdr:col>0</xdr:col>
                    <xdr:colOff>228600</xdr:colOff>
                    <xdr:row>26</xdr:row>
                    <xdr:rowOff>295275</xdr:rowOff>
                  </from>
                  <to>
                    <xdr:col>0</xdr:col>
                    <xdr:colOff>1562100</xdr:colOff>
                    <xdr:row>28</xdr:row>
                    <xdr:rowOff>9525</xdr:rowOff>
                  </to>
                </anchor>
              </controlPr>
            </control>
          </mc:Choice>
        </mc:AlternateContent>
        <mc:AlternateContent xmlns:mc="http://schemas.openxmlformats.org/markup-compatibility/2006">
          <mc:Choice Requires="x14">
            <control shapeId="4167" r:id="rId19" name="Drop Down 71">
              <controlPr defaultSize="0" autoLine="0" autoPict="0">
                <anchor moveWithCells="1">
                  <from>
                    <xdr:col>0</xdr:col>
                    <xdr:colOff>228600</xdr:colOff>
                    <xdr:row>27</xdr:row>
                    <xdr:rowOff>295275</xdr:rowOff>
                  </from>
                  <to>
                    <xdr:col>0</xdr:col>
                    <xdr:colOff>1562100</xdr:colOff>
                    <xdr:row>29</xdr:row>
                    <xdr:rowOff>9525</xdr:rowOff>
                  </to>
                </anchor>
              </controlPr>
            </control>
          </mc:Choice>
        </mc:AlternateContent>
        <mc:AlternateContent xmlns:mc="http://schemas.openxmlformats.org/markup-compatibility/2006">
          <mc:Choice Requires="x14">
            <control shapeId="4168" r:id="rId20" name="Drop Down 72">
              <controlPr defaultSize="0" autoLine="0" autoPict="0">
                <anchor moveWithCells="1">
                  <from>
                    <xdr:col>0</xdr:col>
                    <xdr:colOff>228600</xdr:colOff>
                    <xdr:row>28</xdr:row>
                    <xdr:rowOff>295275</xdr:rowOff>
                  </from>
                  <to>
                    <xdr:col>0</xdr:col>
                    <xdr:colOff>1562100</xdr:colOff>
                    <xdr:row>30</xdr:row>
                    <xdr:rowOff>9525</xdr:rowOff>
                  </to>
                </anchor>
              </controlPr>
            </control>
          </mc:Choice>
        </mc:AlternateContent>
        <mc:AlternateContent xmlns:mc="http://schemas.openxmlformats.org/markup-compatibility/2006">
          <mc:Choice Requires="x14">
            <control shapeId="4169" r:id="rId21" name="Drop Down 73">
              <controlPr defaultSize="0" autoLine="0" autoPict="0">
                <anchor moveWithCells="1">
                  <from>
                    <xdr:col>0</xdr:col>
                    <xdr:colOff>228600</xdr:colOff>
                    <xdr:row>29</xdr:row>
                    <xdr:rowOff>295275</xdr:rowOff>
                  </from>
                  <to>
                    <xdr:col>0</xdr:col>
                    <xdr:colOff>1562100</xdr:colOff>
                    <xdr:row>31</xdr:row>
                    <xdr:rowOff>9525</xdr:rowOff>
                  </to>
                </anchor>
              </controlPr>
            </control>
          </mc:Choice>
        </mc:AlternateContent>
        <mc:AlternateContent xmlns:mc="http://schemas.openxmlformats.org/markup-compatibility/2006">
          <mc:Choice Requires="x14">
            <control shapeId="4170" r:id="rId22" name="Drop Down 74">
              <controlPr defaultSize="0" autoLine="0" autoPict="0">
                <anchor moveWithCells="1">
                  <from>
                    <xdr:col>0</xdr:col>
                    <xdr:colOff>228600</xdr:colOff>
                    <xdr:row>30</xdr:row>
                    <xdr:rowOff>295275</xdr:rowOff>
                  </from>
                  <to>
                    <xdr:col>0</xdr:col>
                    <xdr:colOff>1562100</xdr:colOff>
                    <xdr:row>32</xdr:row>
                    <xdr:rowOff>9525</xdr:rowOff>
                  </to>
                </anchor>
              </controlPr>
            </control>
          </mc:Choice>
        </mc:AlternateContent>
        <mc:AlternateContent xmlns:mc="http://schemas.openxmlformats.org/markup-compatibility/2006">
          <mc:Choice Requires="x14">
            <control shapeId="4171" r:id="rId23" name="Drop Down 75">
              <controlPr defaultSize="0" autoLine="0" autoPict="0">
                <anchor moveWithCells="1">
                  <from>
                    <xdr:col>0</xdr:col>
                    <xdr:colOff>228600</xdr:colOff>
                    <xdr:row>31</xdr:row>
                    <xdr:rowOff>295275</xdr:rowOff>
                  </from>
                  <to>
                    <xdr:col>0</xdr:col>
                    <xdr:colOff>1562100</xdr:colOff>
                    <xdr:row>33</xdr:row>
                    <xdr:rowOff>9525</xdr:rowOff>
                  </to>
                </anchor>
              </controlPr>
            </control>
          </mc:Choice>
        </mc:AlternateContent>
        <mc:AlternateContent xmlns:mc="http://schemas.openxmlformats.org/markup-compatibility/2006">
          <mc:Choice Requires="x14">
            <control shapeId="4172" r:id="rId24" name="Drop Down 76">
              <controlPr defaultSize="0" autoLine="0" autoPict="0">
                <anchor moveWithCells="1">
                  <from>
                    <xdr:col>0</xdr:col>
                    <xdr:colOff>228600</xdr:colOff>
                    <xdr:row>32</xdr:row>
                    <xdr:rowOff>295275</xdr:rowOff>
                  </from>
                  <to>
                    <xdr:col>0</xdr:col>
                    <xdr:colOff>1562100</xdr:colOff>
                    <xdr:row>34</xdr:row>
                    <xdr:rowOff>9525</xdr:rowOff>
                  </to>
                </anchor>
              </controlPr>
            </control>
          </mc:Choice>
        </mc:AlternateContent>
        <mc:AlternateContent xmlns:mc="http://schemas.openxmlformats.org/markup-compatibility/2006">
          <mc:Choice Requires="x14">
            <control shapeId="4173" r:id="rId25" name="Drop Down 77">
              <controlPr defaultSize="0" autoLine="0" autoPict="0">
                <anchor moveWithCells="1">
                  <from>
                    <xdr:col>0</xdr:col>
                    <xdr:colOff>228600</xdr:colOff>
                    <xdr:row>33</xdr:row>
                    <xdr:rowOff>295275</xdr:rowOff>
                  </from>
                  <to>
                    <xdr:col>0</xdr:col>
                    <xdr:colOff>1562100</xdr:colOff>
                    <xdr:row>35</xdr:row>
                    <xdr:rowOff>9525</xdr:rowOff>
                  </to>
                </anchor>
              </controlPr>
            </control>
          </mc:Choice>
        </mc:AlternateContent>
        <mc:AlternateContent xmlns:mc="http://schemas.openxmlformats.org/markup-compatibility/2006">
          <mc:Choice Requires="x14">
            <control shapeId="4174" r:id="rId26" name="Drop Down 78">
              <controlPr defaultSize="0" autoLine="0" autoPict="0">
                <anchor moveWithCells="1">
                  <from>
                    <xdr:col>0</xdr:col>
                    <xdr:colOff>228600</xdr:colOff>
                    <xdr:row>34</xdr:row>
                    <xdr:rowOff>295275</xdr:rowOff>
                  </from>
                  <to>
                    <xdr:col>0</xdr:col>
                    <xdr:colOff>1562100</xdr:colOff>
                    <xdr:row>36</xdr:row>
                    <xdr:rowOff>9525</xdr:rowOff>
                  </to>
                </anchor>
              </controlPr>
            </control>
          </mc:Choice>
        </mc:AlternateContent>
        <mc:AlternateContent xmlns:mc="http://schemas.openxmlformats.org/markup-compatibility/2006">
          <mc:Choice Requires="x14">
            <control shapeId="4175" r:id="rId27" name="Drop Down 79">
              <controlPr defaultSize="0" autoLine="0" autoPict="0">
                <anchor moveWithCells="1">
                  <from>
                    <xdr:col>0</xdr:col>
                    <xdr:colOff>228600</xdr:colOff>
                    <xdr:row>35</xdr:row>
                    <xdr:rowOff>295275</xdr:rowOff>
                  </from>
                  <to>
                    <xdr:col>0</xdr:col>
                    <xdr:colOff>1562100</xdr:colOff>
                    <xdr:row>37</xdr:row>
                    <xdr:rowOff>9525</xdr:rowOff>
                  </to>
                </anchor>
              </controlPr>
            </control>
          </mc:Choice>
        </mc:AlternateContent>
        <mc:AlternateContent xmlns:mc="http://schemas.openxmlformats.org/markup-compatibility/2006">
          <mc:Choice Requires="x14">
            <control shapeId="4176" r:id="rId28" name="Drop Down 80">
              <controlPr defaultSize="0" autoLine="0" autoPict="0">
                <anchor moveWithCells="1">
                  <from>
                    <xdr:col>0</xdr:col>
                    <xdr:colOff>228600</xdr:colOff>
                    <xdr:row>36</xdr:row>
                    <xdr:rowOff>295275</xdr:rowOff>
                  </from>
                  <to>
                    <xdr:col>0</xdr:col>
                    <xdr:colOff>1562100</xdr:colOff>
                    <xdr:row>38</xdr:row>
                    <xdr:rowOff>9525</xdr:rowOff>
                  </to>
                </anchor>
              </controlPr>
            </control>
          </mc:Choice>
        </mc:AlternateContent>
        <mc:AlternateContent xmlns:mc="http://schemas.openxmlformats.org/markup-compatibility/2006">
          <mc:Choice Requires="x14">
            <control shapeId="4177" r:id="rId29" name="Drop Down 81">
              <controlPr defaultSize="0" autoLine="0" autoPict="0">
                <anchor moveWithCells="1">
                  <from>
                    <xdr:col>0</xdr:col>
                    <xdr:colOff>228600</xdr:colOff>
                    <xdr:row>37</xdr:row>
                    <xdr:rowOff>295275</xdr:rowOff>
                  </from>
                  <to>
                    <xdr:col>0</xdr:col>
                    <xdr:colOff>1562100</xdr:colOff>
                    <xdr:row>39</xdr:row>
                    <xdr:rowOff>9525</xdr:rowOff>
                  </to>
                </anchor>
              </controlPr>
            </control>
          </mc:Choice>
        </mc:AlternateContent>
        <mc:AlternateContent xmlns:mc="http://schemas.openxmlformats.org/markup-compatibility/2006">
          <mc:Choice Requires="x14">
            <control shapeId="4178" r:id="rId30" name="Drop Down 82">
              <controlPr defaultSize="0" autoLine="0" autoPict="0">
                <anchor moveWithCells="1">
                  <from>
                    <xdr:col>0</xdr:col>
                    <xdr:colOff>228600</xdr:colOff>
                    <xdr:row>38</xdr:row>
                    <xdr:rowOff>295275</xdr:rowOff>
                  </from>
                  <to>
                    <xdr:col>0</xdr:col>
                    <xdr:colOff>1562100</xdr:colOff>
                    <xdr:row>40</xdr:row>
                    <xdr:rowOff>9525</xdr:rowOff>
                  </to>
                </anchor>
              </controlPr>
            </control>
          </mc:Choice>
        </mc:AlternateContent>
        <mc:AlternateContent xmlns:mc="http://schemas.openxmlformats.org/markup-compatibility/2006">
          <mc:Choice Requires="x14">
            <control shapeId="4179" r:id="rId31" name="Drop Down 83">
              <controlPr defaultSize="0" autoLine="0" autoPict="0">
                <anchor moveWithCells="1">
                  <from>
                    <xdr:col>0</xdr:col>
                    <xdr:colOff>228600</xdr:colOff>
                    <xdr:row>39</xdr:row>
                    <xdr:rowOff>295275</xdr:rowOff>
                  </from>
                  <to>
                    <xdr:col>0</xdr:col>
                    <xdr:colOff>1562100</xdr:colOff>
                    <xdr:row>41</xdr:row>
                    <xdr:rowOff>9525</xdr:rowOff>
                  </to>
                </anchor>
              </controlPr>
            </control>
          </mc:Choice>
        </mc:AlternateContent>
        <mc:AlternateContent xmlns:mc="http://schemas.openxmlformats.org/markup-compatibility/2006">
          <mc:Choice Requires="x14">
            <control shapeId="4180" r:id="rId32" name="Drop Down 84">
              <controlPr defaultSize="0" autoLine="0" autoPict="0">
                <anchor moveWithCells="1">
                  <from>
                    <xdr:col>0</xdr:col>
                    <xdr:colOff>228600</xdr:colOff>
                    <xdr:row>40</xdr:row>
                    <xdr:rowOff>295275</xdr:rowOff>
                  </from>
                  <to>
                    <xdr:col>0</xdr:col>
                    <xdr:colOff>1562100</xdr:colOff>
                    <xdr:row>42</xdr:row>
                    <xdr:rowOff>9525</xdr:rowOff>
                  </to>
                </anchor>
              </controlPr>
            </control>
          </mc:Choice>
        </mc:AlternateContent>
        <mc:AlternateContent xmlns:mc="http://schemas.openxmlformats.org/markup-compatibility/2006">
          <mc:Choice Requires="x14">
            <control shapeId="4181" r:id="rId33" name="Drop Down 85">
              <controlPr defaultSize="0" autoLine="0" autoPict="0">
                <anchor moveWithCells="1">
                  <from>
                    <xdr:col>0</xdr:col>
                    <xdr:colOff>228600</xdr:colOff>
                    <xdr:row>42</xdr:row>
                    <xdr:rowOff>0</xdr:rowOff>
                  </from>
                  <to>
                    <xdr:col>0</xdr:col>
                    <xdr:colOff>1562100</xdr:colOff>
                    <xdr:row>43</xdr:row>
                    <xdr:rowOff>9525</xdr:rowOff>
                  </to>
                </anchor>
              </controlPr>
            </control>
          </mc:Choice>
        </mc:AlternateContent>
        <mc:AlternateContent xmlns:mc="http://schemas.openxmlformats.org/markup-compatibility/2006">
          <mc:Choice Requires="x14">
            <control shapeId="4182" r:id="rId34" name="Drop Down 86">
              <controlPr defaultSize="0" autoLine="0" autoPict="0">
                <anchor moveWithCells="1">
                  <from>
                    <xdr:col>0</xdr:col>
                    <xdr:colOff>228600</xdr:colOff>
                    <xdr:row>43</xdr:row>
                    <xdr:rowOff>0</xdr:rowOff>
                  </from>
                  <to>
                    <xdr:col>0</xdr:col>
                    <xdr:colOff>1562100</xdr:colOff>
                    <xdr:row>44</xdr:row>
                    <xdr:rowOff>9525</xdr:rowOff>
                  </to>
                </anchor>
              </controlPr>
            </control>
          </mc:Choice>
        </mc:AlternateContent>
        <mc:AlternateContent xmlns:mc="http://schemas.openxmlformats.org/markup-compatibility/2006">
          <mc:Choice Requires="x14">
            <control shapeId="4183" r:id="rId35" name="Drop Down 87">
              <controlPr defaultSize="0" autoLine="0" autoPict="0">
                <anchor moveWithCells="1">
                  <from>
                    <xdr:col>0</xdr:col>
                    <xdr:colOff>228600</xdr:colOff>
                    <xdr:row>44</xdr:row>
                    <xdr:rowOff>0</xdr:rowOff>
                  </from>
                  <to>
                    <xdr:col>0</xdr:col>
                    <xdr:colOff>1562100</xdr:colOff>
                    <xdr:row>45</xdr:row>
                    <xdr:rowOff>9525</xdr:rowOff>
                  </to>
                </anchor>
              </controlPr>
            </control>
          </mc:Choice>
        </mc:AlternateContent>
        <mc:AlternateContent xmlns:mc="http://schemas.openxmlformats.org/markup-compatibility/2006">
          <mc:Choice Requires="x14">
            <control shapeId="4184" r:id="rId36" name="Drop Down 88">
              <controlPr defaultSize="0" autoLine="0" autoPict="0">
                <anchor moveWithCells="1">
                  <from>
                    <xdr:col>0</xdr:col>
                    <xdr:colOff>228600</xdr:colOff>
                    <xdr:row>45</xdr:row>
                    <xdr:rowOff>0</xdr:rowOff>
                  </from>
                  <to>
                    <xdr:col>0</xdr:col>
                    <xdr:colOff>1562100</xdr:colOff>
                    <xdr:row>46</xdr:row>
                    <xdr:rowOff>9525</xdr:rowOff>
                  </to>
                </anchor>
              </controlPr>
            </control>
          </mc:Choice>
        </mc:AlternateContent>
        <mc:AlternateContent xmlns:mc="http://schemas.openxmlformats.org/markup-compatibility/2006">
          <mc:Choice Requires="x14">
            <control shapeId="4185" r:id="rId37" name="Drop Down 89">
              <controlPr defaultSize="0" autoLine="0" autoPict="0">
                <anchor moveWithCells="1">
                  <from>
                    <xdr:col>0</xdr:col>
                    <xdr:colOff>228600</xdr:colOff>
                    <xdr:row>46</xdr:row>
                    <xdr:rowOff>0</xdr:rowOff>
                  </from>
                  <to>
                    <xdr:col>0</xdr:col>
                    <xdr:colOff>1562100</xdr:colOff>
                    <xdr:row>47</xdr:row>
                    <xdr:rowOff>9525</xdr:rowOff>
                  </to>
                </anchor>
              </controlPr>
            </control>
          </mc:Choice>
        </mc:AlternateContent>
        <mc:AlternateContent xmlns:mc="http://schemas.openxmlformats.org/markup-compatibility/2006">
          <mc:Choice Requires="x14">
            <control shapeId="4186" r:id="rId38" name="Drop Down 90">
              <controlPr defaultSize="0" autoLine="0" autoPict="0">
                <anchor moveWithCells="1">
                  <from>
                    <xdr:col>0</xdr:col>
                    <xdr:colOff>228600</xdr:colOff>
                    <xdr:row>12</xdr:row>
                    <xdr:rowOff>0</xdr:rowOff>
                  </from>
                  <to>
                    <xdr:col>0</xdr:col>
                    <xdr:colOff>1562100</xdr:colOff>
                    <xdr:row>13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tabColor theme="8"/>
    <pageSetUpPr fitToPage="1"/>
  </sheetPr>
  <dimension ref="A1:I61"/>
  <sheetViews>
    <sheetView workbookViewId="0">
      <selection activeCell="A5" sqref="A5"/>
    </sheetView>
  </sheetViews>
  <sheetFormatPr baseColWidth="10" defaultColWidth="0" defaultRowHeight="0" customHeight="1" zeroHeight="1" x14ac:dyDescent="0.25"/>
  <cols>
    <col min="1" max="1" width="60.5703125" style="105" customWidth="1"/>
    <col min="2" max="2" width="40.7109375" style="105" customWidth="1"/>
    <col min="3" max="3" width="30.85546875" style="105" customWidth="1"/>
    <col min="4" max="4" width="13.28515625" style="105" customWidth="1"/>
    <col min="5" max="5" width="27.5703125" style="105" customWidth="1"/>
    <col min="6" max="9" width="0" style="105" hidden="1" customWidth="1"/>
    <col min="10" max="16384" width="11.42578125" style="105" hidden="1"/>
  </cols>
  <sheetData>
    <row r="1" spans="1:8" ht="30" customHeight="1" x14ac:dyDescent="0.25"/>
    <row r="2" spans="1:8" ht="16.5" x14ac:dyDescent="0.3">
      <c r="A2" s="106" t="s">
        <v>86</v>
      </c>
      <c r="C2" s="58"/>
      <c r="D2" s="107"/>
      <c r="E2" s="107"/>
    </row>
    <row r="3" spans="1:8" ht="29.25" customHeight="1" x14ac:dyDescent="0.25">
      <c r="A3" s="106" t="s">
        <v>87</v>
      </c>
    </row>
    <row r="4" spans="1:8" ht="29.25" customHeight="1" x14ac:dyDescent="0.25">
      <c r="A4" s="106"/>
    </row>
    <row r="5" spans="1:8" ht="21" customHeight="1" x14ac:dyDescent="0.25">
      <c r="A5" s="107" t="s">
        <v>88</v>
      </c>
      <c r="B5" s="107"/>
    </row>
    <row r="6" spans="1:8" ht="21" customHeight="1" x14ac:dyDescent="0.25">
      <c r="A6" s="107" t="s">
        <v>89</v>
      </c>
      <c r="B6" s="107"/>
    </row>
    <row r="7" spans="1:8" ht="15.75" x14ac:dyDescent="0.25">
      <c r="A7" s="105" t="s">
        <v>90</v>
      </c>
      <c r="B7" s="107"/>
    </row>
    <row r="8" spans="1:8" ht="15.75" x14ac:dyDescent="0.25">
      <c r="A8" s="105" t="s">
        <v>91</v>
      </c>
      <c r="B8" s="107"/>
    </row>
    <row r="9" spans="1:8" ht="43.5" customHeight="1" x14ac:dyDescent="0.25">
      <c r="B9" s="107"/>
    </row>
    <row r="10" spans="1:8" ht="24.75" customHeight="1" x14ac:dyDescent="0.25">
      <c r="A10" s="108" t="s">
        <v>92</v>
      </c>
      <c r="B10" s="281"/>
      <c r="C10" s="282"/>
      <c r="D10" s="282"/>
      <c r="E10" s="283"/>
    </row>
    <row r="11" spans="1:8" ht="24.75" customHeight="1" x14ac:dyDescent="0.25">
      <c r="A11" s="280" t="s">
        <v>93</v>
      </c>
      <c r="B11" s="280"/>
      <c r="C11" s="109"/>
      <c r="D11" s="110" t="s">
        <v>94</v>
      </c>
      <c r="E11" s="111"/>
      <c r="F11" s="112"/>
      <c r="H11" s="112"/>
    </row>
    <row r="12" spans="1:8" ht="24.75" customHeight="1" x14ac:dyDescent="0.25">
      <c r="A12" s="113" t="s">
        <v>95</v>
      </c>
      <c r="B12" s="284"/>
      <c r="C12" s="285"/>
      <c r="D12" s="114" t="s">
        <v>96</v>
      </c>
      <c r="E12" s="115"/>
    </row>
    <row r="13" spans="1:8" ht="24.75" customHeight="1" x14ac:dyDescent="0.25">
      <c r="A13" s="105" t="s">
        <v>97</v>
      </c>
      <c r="B13" s="109"/>
      <c r="C13" s="116" t="s">
        <v>98</v>
      </c>
      <c r="D13" s="286" t="s">
        <v>103</v>
      </c>
      <c r="E13" s="286"/>
    </row>
    <row r="14" spans="1:8" ht="24.75" customHeight="1" x14ac:dyDescent="0.25">
      <c r="A14" s="276" t="s">
        <v>99</v>
      </c>
      <c r="B14" s="276"/>
      <c r="C14" s="276"/>
      <c r="D14" s="276"/>
      <c r="E14" s="276"/>
    </row>
    <row r="15" spans="1:8" ht="22.5" customHeight="1" x14ac:dyDescent="0.25">
      <c r="A15" s="117"/>
      <c r="B15" s="117"/>
      <c r="C15" s="117"/>
      <c r="D15" s="117"/>
      <c r="E15" s="117"/>
    </row>
    <row r="16" spans="1:8" ht="30.75" customHeight="1" x14ac:dyDescent="0.25">
      <c r="A16" s="276" t="s">
        <v>100</v>
      </c>
      <c r="B16" s="276"/>
      <c r="C16" s="276"/>
      <c r="D16" s="276"/>
      <c r="E16" s="276"/>
    </row>
    <row r="17" spans="1:5" ht="24" customHeight="1" x14ac:dyDescent="0.25">
      <c r="A17" s="108" t="s">
        <v>101</v>
      </c>
      <c r="B17" s="275" t="s">
        <v>103</v>
      </c>
      <c r="C17" s="275"/>
      <c r="D17" s="275"/>
      <c r="E17" s="275"/>
    </row>
    <row r="18" spans="1:5" ht="26.25" customHeight="1" x14ac:dyDescent="0.25">
      <c r="A18" s="276" t="s">
        <v>126</v>
      </c>
      <c r="B18" s="276"/>
      <c r="C18" s="276"/>
      <c r="D18" s="276"/>
      <c r="E18" s="276"/>
    </row>
    <row r="19" spans="1:5" ht="30" customHeight="1" x14ac:dyDescent="0.25">
      <c r="A19" s="117"/>
      <c r="B19" s="117"/>
      <c r="C19" s="117"/>
      <c r="D19" s="117"/>
      <c r="E19" s="117"/>
    </row>
    <row r="20" spans="1:5" ht="51.75" customHeight="1" x14ac:dyDescent="0.25"/>
    <row r="21" spans="1:5" ht="32.25" customHeight="1" x14ac:dyDescent="0.25">
      <c r="B21" s="277" t="s">
        <v>102</v>
      </c>
      <c r="C21" s="277"/>
    </row>
    <row r="22" spans="1:5" ht="28.5" customHeight="1" x14ac:dyDescent="0.25"/>
    <row r="23" spans="1:5" ht="32.25" customHeight="1" x14ac:dyDescent="0.25">
      <c r="B23" s="278"/>
      <c r="C23" s="279"/>
    </row>
    <row r="24" spans="1:5" ht="23.25" customHeight="1" x14ac:dyDescent="0.25">
      <c r="A24" s="280" t="s">
        <v>70</v>
      </c>
      <c r="B24" s="280"/>
      <c r="C24" s="280"/>
      <c r="D24" s="280"/>
      <c r="E24" s="280"/>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sheet="1" objects="1" scenarios="1"/>
  <protectedRanges>
    <protectedRange sqref="B10 C11 E11:E12 B12 B13 B23" name="Rango1" securityDescriptor="O:WDG:WDD:(A;;CC;;;WD)"/>
  </protectedRanges>
  <mergeCells count="11">
    <mergeCell ref="A16:E16"/>
    <mergeCell ref="B10:E10"/>
    <mergeCell ref="A11:B11"/>
    <mergeCell ref="B12:C12"/>
    <mergeCell ref="D13:E13"/>
    <mergeCell ref="A14:E14"/>
    <mergeCell ref="B17:E17"/>
    <mergeCell ref="A18:E18"/>
    <mergeCell ref="B21:C21"/>
    <mergeCell ref="B23:C23"/>
    <mergeCell ref="A24:E24"/>
  </mergeCells>
  <pageMargins left="0.70866141732283472" right="0.70866141732283472" top="0.74803149606299213" bottom="0.74803149606299213" header="0.31496062992125984" footer="0.31496062992125984"/>
  <pageSetup scale="5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Q210"/>
  <sheetViews>
    <sheetView zoomScaleNormal="100" workbookViewId="0">
      <selection activeCell="D10" sqref="D10"/>
    </sheetView>
  </sheetViews>
  <sheetFormatPr baseColWidth="10" defaultColWidth="0" defaultRowHeight="16.5" customHeight="1" zeroHeight="1" x14ac:dyDescent="0.3"/>
  <cols>
    <col min="1" max="1" width="23.7109375" style="3" customWidth="1"/>
    <col min="2" max="2" width="47.5703125" style="3" customWidth="1"/>
    <col min="3" max="3" width="26" style="3" customWidth="1"/>
    <col min="4" max="4" width="29.140625" style="3" customWidth="1"/>
    <col min="5" max="5" width="20.28515625" style="3" customWidth="1"/>
    <col min="6" max="6" width="16.28515625" style="3" customWidth="1"/>
    <col min="7" max="7" width="21.85546875" style="3" customWidth="1"/>
    <col min="8" max="10" width="18" style="3" customWidth="1"/>
    <col min="11" max="11" width="87.7109375" style="3" customWidth="1"/>
    <col min="12" max="12" width="11.42578125" style="3" customWidth="1"/>
    <col min="13" max="17" width="0" style="3" hidden="1" customWidth="1"/>
    <col min="18" max="16384" width="11.42578125" style="3" hidden="1"/>
  </cols>
  <sheetData>
    <row r="1" spans="1:11" x14ac:dyDescent="0.3">
      <c r="A1" s="1"/>
    </row>
    <row r="2" spans="1:11" x14ac:dyDescent="0.3"/>
    <row r="3" spans="1:11" x14ac:dyDescent="0.3">
      <c r="C3" s="4" t="s">
        <v>108</v>
      </c>
    </row>
    <row r="4" spans="1:11" x14ac:dyDescent="0.3">
      <c r="C4" s="4" t="s">
        <v>136</v>
      </c>
    </row>
    <row r="5" spans="1:11" x14ac:dyDescent="0.3">
      <c r="C5" s="58"/>
    </row>
    <row r="6" spans="1:11" x14ac:dyDescent="0.3"/>
    <row r="7" spans="1:11" x14ac:dyDescent="0.3">
      <c r="A7" s="84" t="s">
        <v>127</v>
      </c>
      <c r="B7" s="187"/>
    </row>
    <row r="8" spans="1:11" x14ac:dyDescent="0.3">
      <c r="A8" s="4"/>
      <c r="B8" s="166" t="s">
        <v>137</v>
      </c>
    </row>
    <row r="9" spans="1:11" x14ac:dyDescent="0.3">
      <c r="A9" s="4"/>
    </row>
    <row r="10" spans="1:11" ht="62.25" customHeight="1" x14ac:dyDescent="0.3">
      <c r="A10" s="178" t="s">
        <v>128</v>
      </c>
      <c r="B10" s="178" t="s">
        <v>129</v>
      </c>
      <c r="C10" s="178" t="s">
        <v>130</v>
      </c>
      <c r="D10" s="178" t="s">
        <v>207</v>
      </c>
      <c r="E10" s="178" t="s">
        <v>131</v>
      </c>
      <c r="F10" s="178" t="s">
        <v>132</v>
      </c>
      <c r="G10" s="178" t="s">
        <v>133</v>
      </c>
      <c r="H10" s="178" t="s">
        <v>132</v>
      </c>
      <c r="I10" s="178" t="s">
        <v>134</v>
      </c>
      <c r="J10" s="178" t="s">
        <v>132</v>
      </c>
      <c r="K10" s="178" t="s">
        <v>135</v>
      </c>
    </row>
    <row r="11" spans="1:11" ht="22.5" customHeight="1" x14ac:dyDescent="0.3">
      <c r="A11" s="2"/>
      <c r="B11" s="15"/>
      <c r="C11" s="135" t="str">
        <f>IF($B11="","","* Anexar copia escaneada")</f>
        <v/>
      </c>
      <c r="D11" s="28"/>
      <c r="E11" s="40"/>
      <c r="F11" s="40"/>
      <c r="G11" s="16"/>
      <c r="H11" s="16"/>
      <c r="I11" s="16"/>
      <c r="J11" s="16"/>
      <c r="K11" s="188" t="str">
        <f>IF($B11="","","* Anexar documento que describa la calidad del producto, especificaciones mínimas y norma de referencia.")</f>
        <v/>
      </c>
    </row>
    <row r="12" spans="1:11" ht="22.5" customHeight="1" x14ac:dyDescent="0.3">
      <c r="A12" s="8"/>
      <c r="B12" s="15"/>
      <c r="C12" s="135" t="str">
        <f t="shared" ref="C12:C20" si="0">IF($B12="","","* Anexar copia escaneada")</f>
        <v/>
      </c>
      <c r="D12" s="28"/>
      <c r="E12" s="40"/>
      <c r="F12" s="40"/>
      <c r="G12" s="16"/>
      <c r="H12" s="16"/>
      <c r="I12" s="16"/>
      <c r="J12" s="16"/>
      <c r="K12" s="188" t="str">
        <f t="shared" ref="K12:K20" si="1">IF($B12="","","* Anexar documento que describa la calidad del producto, especificaciones mínimas y norma de referencia.")</f>
        <v/>
      </c>
    </row>
    <row r="13" spans="1:11" ht="22.5" customHeight="1" x14ac:dyDescent="0.3">
      <c r="A13" s="8"/>
      <c r="B13" s="15"/>
      <c r="C13" s="135" t="str">
        <f t="shared" si="0"/>
        <v/>
      </c>
      <c r="D13" s="28"/>
      <c r="E13" s="40"/>
      <c r="F13" s="40"/>
      <c r="G13" s="16"/>
      <c r="H13" s="16"/>
      <c r="I13" s="16"/>
      <c r="J13" s="16"/>
      <c r="K13" s="188" t="str">
        <f t="shared" si="1"/>
        <v/>
      </c>
    </row>
    <row r="14" spans="1:11" ht="22.5" customHeight="1" x14ac:dyDescent="0.3">
      <c r="A14" s="8"/>
      <c r="B14" s="15"/>
      <c r="C14" s="135" t="str">
        <f t="shared" si="0"/>
        <v/>
      </c>
      <c r="D14" s="28"/>
      <c r="E14" s="40"/>
      <c r="F14" s="40"/>
      <c r="G14" s="16"/>
      <c r="H14" s="16"/>
      <c r="I14" s="16"/>
      <c r="J14" s="16"/>
      <c r="K14" s="188" t="str">
        <f t="shared" si="1"/>
        <v/>
      </c>
    </row>
    <row r="15" spans="1:11" ht="22.5" customHeight="1" x14ac:dyDescent="0.3">
      <c r="A15" s="8"/>
      <c r="B15" s="15"/>
      <c r="C15" s="135" t="str">
        <f t="shared" si="0"/>
        <v/>
      </c>
      <c r="D15" s="28"/>
      <c r="E15" s="40"/>
      <c r="F15" s="40"/>
      <c r="G15" s="16"/>
      <c r="H15" s="16"/>
      <c r="I15" s="16"/>
      <c r="J15" s="16"/>
      <c r="K15" s="188" t="str">
        <f t="shared" si="1"/>
        <v/>
      </c>
    </row>
    <row r="16" spans="1:11" ht="22.5" customHeight="1" x14ac:dyDescent="0.3">
      <c r="A16" s="8"/>
      <c r="B16" s="15"/>
      <c r="C16" s="135" t="str">
        <f t="shared" si="0"/>
        <v/>
      </c>
      <c r="D16" s="28"/>
      <c r="E16" s="40"/>
      <c r="F16" s="40"/>
      <c r="G16" s="16"/>
      <c r="H16" s="16"/>
      <c r="I16" s="16"/>
      <c r="J16" s="16"/>
      <c r="K16" s="188" t="str">
        <f t="shared" si="1"/>
        <v/>
      </c>
    </row>
    <row r="17" spans="1:11" ht="22.5" customHeight="1" x14ac:dyDescent="0.3">
      <c r="A17" s="8"/>
      <c r="B17" s="15"/>
      <c r="C17" s="135" t="str">
        <f t="shared" si="0"/>
        <v/>
      </c>
      <c r="D17" s="28"/>
      <c r="E17" s="40"/>
      <c r="F17" s="40"/>
      <c r="G17" s="16"/>
      <c r="H17" s="16"/>
      <c r="I17" s="16"/>
      <c r="J17" s="16"/>
      <c r="K17" s="188" t="str">
        <f t="shared" si="1"/>
        <v/>
      </c>
    </row>
    <row r="18" spans="1:11" ht="22.5" customHeight="1" x14ac:dyDescent="0.3">
      <c r="A18" s="8"/>
      <c r="B18" s="15"/>
      <c r="C18" s="135" t="str">
        <f t="shared" si="0"/>
        <v/>
      </c>
      <c r="D18" s="28"/>
      <c r="E18" s="40"/>
      <c r="F18" s="40"/>
      <c r="G18" s="16"/>
      <c r="H18" s="16"/>
      <c r="I18" s="16"/>
      <c r="J18" s="16"/>
      <c r="K18" s="188" t="str">
        <f t="shared" si="1"/>
        <v/>
      </c>
    </row>
    <row r="19" spans="1:11" ht="22.5" customHeight="1" x14ac:dyDescent="0.3">
      <c r="A19" s="8"/>
      <c r="B19" s="15"/>
      <c r="C19" s="135" t="str">
        <f t="shared" si="0"/>
        <v/>
      </c>
      <c r="D19" s="28"/>
      <c r="E19" s="40"/>
      <c r="F19" s="40"/>
      <c r="G19" s="16"/>
      <c r="H19" s="16"/>
      <c r="I19" s="16"/>
      <c r="J19" s="16"/>
      <c r="K19" s="188" t="str">
        <f t="shared" si="1"/>
        <v/>
      </c>
    </row>
    <row r="20" spans="1:11" ht="22.5" customHeight="1" x14ac:dyDescent="0.3">
      <c r="A20" s="8"/>
      <c r="B20" s="15"/>
      <c r="C20" s="135" t="str">
        <f t="shared" si="0"/>
        <v/>
      </c>
      <c r="D20" s="28"/>
      <c r="E20" s="40"/>
      <c r="F20" s="40"/>
      <c r="G20" s="16"/>
      <c r="H20" s="16"/>
      <c r="I20" s="16"/>
      <c r="J20" s="16"/>
      <c r="K20" s="188" t="str">
        <f t="shared" si="1"/>
        <v/>
      </c>
    </row>
    <row r="21" spans="1:11" x14ac:dyDescent="0.3">
      <c r="A21" s="8"/>
    </row>
    <row r="22" spans="1:11" x14ac:dyDescent="0.3">
      <c r="A22" s="4"/>
    </row>
    <row r="23" spans="1:11" x14ac:dyDescent="0.3"/>
    <row r="24" spans="1:11" ht="68.25" customHeight="1" x14ac:dyDescent="0.3">
      <c r="A24" s="186" t="s">
        <v>70</v>
      </c>
    </row>
    <row r="25" spans="1:11" x14ac:dyDescent="0.3"/>
    <row r="26" spans="1:11" ht="141.75" customHeight="1" x14ac:dyDescent="0.3"/>
    <row r="27" spans="1:11" x14ac:dyDescent="0.3">
      <c r="D27" s="5"/>
    </row>
    <row r="28" spans="1:11" x14ac:dyDescent="0.3">
      <c r="D28" s="5"/>
    </row>
    <row r="29" spans="1:11" x14ac:dyDescent="0.3">
      <c r="D29" s="5"/>
    </row>
    <row r="30" spans="1:11" x14ac:dyDescent="0.3"/>
    <row r="31" spans="1:11" x14ac:dyDescent="0.3"/>
    <row r="32" spans="1:11" x14ac:dyDescent="0.3"/>
    <row r="33"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t="16.5" customHeight="1" x14ac:dyDescent="0.3"/>
    <row r="187" ht="16.5" customHeight="1" x14ac:dyDescent="0.3"/>
    <row r="188" ht="16.5" customHeight="1" x14ac:dyDescent="0.3"/>
    <row r="189" ht="16.5" customHeight="1" x14ac:dyDescent="0.3"/>
    <row r="190" ht="16.5" customHeight="1" x14ac:dyDescent="0.3"/>
    <row r="191" ht="16.5" customHeight="1" x14ac:dyDescent="0.3"/>
    <row r="192" ht="16.5" customHeight="1" x14ac:dyDescent="0.3"/>
    <row r="193" ht="16.5" customHeight="1" x14ac:dyDescent="0.3"/>
    <row r="194" ht="16.5" customHeight="1" x14ac:dyDescent="0.3"/>
    <row r="195" ht="16.5" customHeight="1" x14ac:dyDescent="0.3"/>
    <row r="196" ht="16.5" customHeight="1" x14ac:dyDescent="0.3"/>
    <row r="197" ht="16.5" customHeight="1" x14ac:dyDescent="0.3"/>
    <row r="198" ht="16.5" customHeight="1" x14ac:dyDescent="0.3"/>
    <row r="199" ht="16.5" customHeight="1" x14ac:dyDescent="0.3"/>
    <row r="200" ht="16.5" customHeight="1" x14ac:dyDescent="0.3"/>
    <row r="201" ht="16.5" customHeight="1" x14ac:dyDescent="0.3"/>
    <row r="202" ht="16.5" customHeight="1" x14ac:dyDescent="0.3"/>
    <row r="203" ht="16.5" customHeight="1" x14ac:dyDescent="0.3"/>
    <row r="204" ht="16.5" customHeight="1" x14ac:dyDescent="0.3"/>
    <row r="205" ht="16.5" customHeight="1" x14ac:dyDescent="0.3"/>
    <row r="206" ht="16.5" customHeight="1" x14ac:dyDescent="0.3"/>
    <row r="207" ht="16.5" customHeight="1" x14ac:dyDescent="0.3"/>
    <row r="208" ht="16.5" customHeight="1" x14ac:dyDescent="0.3"/>
    <row r="209" ht="16.5" customHeight="1" x14ac:dyDescent="0.3"/>
    <row r="210" ht="16.5" customHeight="1" x14ac:dyDescent="0.3"/>
  </sheetData>
  <sheetProtection password="E257" sheet="1" objects="1" scenarios="1" insertRows="0"/>
  <protectedRanges>
    <protectedRange sqref="D11:J20 B11:B20" name="Rango1" securityDescriptor="O:WDG:WDD:(A;;CC;;;WD)"/>
  </protectedRanges>
  <pageMargins left="0.7" right="0.7" top="0.75" bottom="0.75" header="0.3" footer="0.3"/>
  <pageSetup scale="36" orientation="landscape" r:id="rId1"/>
  <headerFooter>
    <oddHeader>&amp;CCOMISIÓN REGULADORA DE ENERGÍA
COORDINACIÓN GENERAL DE PETROLÍFEROS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Drop Down 1">
              <controlPr defaultSize="0" autoLine="0" autoPict="0">
                <anchor moveWithCells="1">
                  <from>
                    <xdr:col>0</xdr:col>
                    <xdr:colOff>228600</xdr:colOff>
                    <xdr:row>10</xdr:row>
                    <xdr:rowOff>295275</xdr:rowOff>
                  </from>
                  <to>
                    <xdr:col>0</xdr:col>
                    <xdr:colOff>1562100</xdr:colOff>
                    <xdr:row>12</xdr:row>
                    <xdr:rowOff>9525</xdr:rowOff>
                  </to>
                </anchor>
              </controlPr>
            </control>
          </mc:Choice>
        </mc:AlternateContent>
        <mc:AlternateContent xmlns:mc="http://schemas.openxmlformats.org/markup-compatibility/2006">
          <mc:Choice Requires="x14">
            <control shapeId="13314" r:id="rId5" name="Drop Down 2">
              <controlPr defaultSize="0" autoLine="0" autoPict="0">
                <anchor moveWithCells="1">
                  <from>
                    <xdr:col>0</xdr:col>
                    <xdr:colOff>228600</xdr:colOff>
                    <xdr:row>11</xdr:row>
                    <xdr:rowOff>295275</xdr:rowOff>
                  </from>
                  <to>
                    <xdr:col>0</xdr:col>
                    <xdr:colOff>1562100</xdr:colOff>
                    <xdr:row>13</xdr:row>
                    <xdr:rowOff>9525</xdr:rowOff>
                  </to>
                </anchor>
              </controlPr>
            </control>
          </mc:Choice>
        </mc:AlternateContent>
        <mc:AlternateContent xmlns:mc="http://schemas.openxmlformats.org/markup-compatibility/2006">
          <mc:Choice Requires="x14">
            <control shapeId="13315" r:id="rId6" name="Drop Down 3">
              <controlPr defaultSize="0" autoLine="0" autoPict="0">
                <anchor moveWithCells="1">
                  <from>
                    <xdr:col>0</xdr:col>
                    <xdr:colOff>228600</xdr:colOff>
                    <xdr:row>12</xdr:row>
                    <xdr:rowOff>295275</xdr:rowOff>
                  </from>
                  <to>
                    <xdr:col>0</xdr:col>
                    <xdr:colOff>1562100</xdr:colOff>
                    <xdr:row>14</xdr:row>
                    <xdr:rowOff>9525</xdr:rowOff>
                  </to>
                </anchor>
              </controlPr>
            </control>
          </mc:Choice>
        </mc:AlternateContent>
        <mc:AlternateContent xmlns:mc="http://schemas.openxmlformats.org/markup-compatibility/2006">
          <mc:Choice Requires="x14">
            <control shapeId="13316" r:id="rId7" name="Drop Down 4">
              <controlPr defaultSize="0" autoLine="0" autoPict="0">
                <anchor moveWithCells="1">
                  <from>
                    <xdr:col>0</xdr:col>
                    <xdr:colOff>228600</xdr:colOff>
                    <xdr:row>13</xdr:row>
                    <xdr:rowOff>295275</xdr:rowOff>
                  </from>
                  <to>
                    <xdr:col>0</xdr:col>
                    <xdr:colOff>1562100</xdr:colOff>
                    <xdr:row>15</xdr:row>
                    <xdr:rowOff>9525</xdr:rowOff>
                  </to>
                </anchor>
              </controlPr>
            </control>
          </mc:Choice>
        </mc:AlternateContent>
        <mc:AlternateContent xmlns:mc="http://schemas.openxmlformats.org/markup-compatibility/2006">
          <mc:Choice Requires="x14">
            <control shapeId="13317" r:id="rId8" name="Drop Down 5">
              <controlPr defaultSize="0" autoLine="0" autoPict="0">
                <anchor moveWithCells="1">
                  <from>
                    <xdr:col>0</xdr:col>
                    <xdr:colOff>228600</xdr:colOff>
                    <xdr:row>14</xdr:row>
                    <xdr:rowOff>323850</xdr:rowOff>
                  </from>
                  <to>
                    <xdr:col>0</xdr:col>
                    <xdr:colOff>1562100</xdr:colOff>
                    <xdr:row>16</xdr:row>
                    <xdr:rowOff>9525</xdr:rowOff>
                  </to>
                </anchor>
              </controlPr>
            </control>
          </mc:Choice>
        </mc:AlternateContent>
        <mc:AlternateContent xmlns:mc="http://schemas.openxmlformats.org/markup-compatibility/2006">
          <mc:Choice Requires="x14">
            <control shapeId="13318" r:id="rId9" name="Drop Down 6">
              <controlPr defaultSize="0" autoLine="0" autoPict="0">
                <anchor moveWithCells="1">
                  <from>
                    <xdr:col>0</xdr:col>
                    <xdr:colOff>228600</xdr:colOff>
                    <xdr:row>15</xdr:row>
                    <xdr:rowOff>295275</xdr:rowOff>
                  </from>
                  <to>
                    <xdr:col>0</xdr:col>
                    <xdr:colOff>1562100</xdr:colOff>
                    <xdr:row>17</xdr:row>
                    <xdr:rowOff>9525</xdr:rowOff>
                  </to>
                </anchor>
              </controlPr>
            </control>
          </mc:Choice>
        </mc:AlternateContent>
        <mc:AlternateContent xmlns:mc="http://schemas.openxmlformats.org/markup-compatibility/2006">
          <mc:Choice Requires="x14">
            <control shapeId="13347" r:id="rId10" name="Drop Down 35">
              <controlPr defaultSize="0" autoLine="0" autoPict="0">
                <anchor moveWithCells="1">
                  <from>
                    <xdr:col>0</xdr:col>
                    <xdr:colOff>228600</xdr:colOff>
                    <xdr:row>10</xdr:row>
                    <xdr:rowOff>0</xdr:rowOff>
                  </from>
                  <to>
                    <xdr:col>0</xdr:col>
                    <xdr:colOff>1562100</xdr:colOff>
                    <xdr:row>11</xdr:row>
                    <xdr:rowOff>9525</xdr:rowOff>
                  </to>
                </anchor>
              </controlPr>
            </control>
          </mc:Choice>
        </mc:AlternateContent>
        <mc:AlternateContent xmlns:mc="http://schemas.openxmlformats.org/markup-compatibility/2006">
          <mc:Choice Requires="x14">
            <control shapeId="13348" r:id="rId11" name="Drop Down 36">
              <controlPr defaultSize="0" autoLine="0" autoPict="0">
                <anchor moveWithCells="1">
                  <from>
                    <xdr:col>0</xdr:col>
                    <xdr:colOff>228600</xdr:colOff>
                    <xdr:row>17</xdr:row>
                    <xdr:rowOff>9525</xdr:rowOff>
                  </from>
                  <to>
                    <xdr:col>0</xdr:col>
                    <xdr:colOff>1562100</xdr:colOff>
                    <xdr:row>18</xdr:row>
                    <xdr:rowOff>19050</xdr:rowOff>
                  </to>
                </anchor>
              </controlPr>
            </control>
          </mc:Choice>
        </mc:AlternateContent>
        <mc:AlternateContent xmlns:mc="http://schemas.openxmlformats.org/markup-compatibility/2006">
          <mc:Choice Requires="x14">
            <control shapeId="13349" r:id="rId12" name="Drop Down 37">
              <controlPr defaultSize="0" autoLine="0" autoPict="0">
                <anchor moveWithCells="1">
                  <from>
                    <xdr:col>0</xdr:col>
                    <xdr:colOff>228600</xdr:colOff>
                    <xdr:row>18</xdr:row>
                    <xdr:rowOff>0</xdr:rowOff>
                  </from>
                  <to>
                    <xdr:col>0</xdr:col>
                    <xdr:colOff>1562100</xdr:colOff>
                    <xdr:row>19</xdr:row>
                    <xdr:rowOff>9525</xdr:rowOff>
                  </to>
                </anchor>
              </controlPr>
            </control>
          </mc:Choice>
        </mc:AlternateContent>
        <mc:AlternateContent xmlns:mc="http://schemas.openxmlformats.org/markup-compatibility/2006">
          <mc:Choice Requires="x14">
            <control shapeId="13350" r:id="rId13" name="Drop Down 38">
              <controlPr defaultSize="0" autoLine="0" autoPict="0">
                <anchor moveWithCells="1">
                  <from>
                    <xdr:col>0</xdr:col>
                    <xdr:colOff>228600</xdr:colOff>
                    <xdr:row>19</xdr:row>
                    <xdr:rowOff>0</xdr:rowOff>
                  </from>
                  <to>
                    <xdr:col>0</xdr:col>
                    <xdr:colOff>1562100</xdr:colOff>
                    <xdr:row>20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G16"/>
  <sheetViews>
    <sheetView workbookViewId="0">
      <selection activeCell="E1" sqref="E1"/>
    </sheetView>
  </sheetViews>
  <sheetFormatPr baseColWidth="10" defaultColWidth="11.42578125" defaultRowHeight="15" x14ac:dyDescent="0.25"/>
  <cols>
    <col min="1" max="1" width="11.42578125" style="190"/>
    <col min="2" max="2" width="15.28515625" style="192" customWidth="1"/>
    <col min="3" max="5" width="21" style="190" customWidth="1"/>
    <col min="6" max="6" width="15.28515625" style="191" customWidth="1"/>
    <col min="7" max="7" width="21" style="190" customWidth="1"/>
    <col min="8" max="8" width="27.140625" style="190" customWidth="1"/>
    <col min="9" max="9" width="19.42578125" style="190" customWidth="1"/>
    <col min="10" max="16384" width="11.42578125" style="190"/>
  </cols>
  <sheetData>
    <row r="1" spans="1:7" ht="33.75" customHeight="1" x14ac:dyDescent="0.25">
      <c r="B1" s="190"/>
      <c r="E1" s="62" t="s">
        <v>169</v>
      </c>
    </row>
    <row r="2" spans="1:7" ht="38.25" customHeight="1" x14ac:dyDescent="0.25">
      <c r="B2" s="190"/>
      <c r="E2" s="62" t="s">
        <v>170</v>
      </c>
    </row>
    <row r="3" spans="1:7" ht="28.5" customHeight="1" x14ac:dyDescent="0.25">
      <c r="A3" s="190" t="s">
        <v>143</v>
      </c>
    </row>
    <row r="4" spans="1:7" ht="38.25" customHeight="1" x14ac:dyDescent="0.25">
      <c r="C4" s="191"/>
      <c r="D4" s="191"/>
      <c r="E4" s="191"/>
      <c r="G4" s="191"/>
    </row>
    <row r="5" spans="1:7" ht="47.25" customHeight="1" x14ac:dyDescent="0.25">
      <c r="C5" s="191"/>
      <c r="D5" s="191"/>
      <c r="E5" s="191"/>
      <c r="G5" s="191"/>
    </row>
    <row r="6" spans="1:7" ht="47.25" customHeight="1" x14ac:dyDescent="0.25">
      <c r="C6" s="191"/>
      <c r="D6" s="191"/>
      <c r="E6" s="191"/>
      <c r="G6" s="191"/>
    </row>
    <row r="7" spans="1:7" ht="47.25" customHeight="1" x14ac:dyDescent="0.25">
      <c r="A7" s="192" t="s">
        <v>144</v>
      </c>
      <c r="C7" s="191"/>
      <c r="D7" s="191"/>
      <c r="E7" s="191"/>
      <c r="G7" s="191"/>
    </row>
    <row r="8" spans="1:7" ht="47.25" customHeight="1" thickBot="1" x14ac:dyDescent="0.3">
      <c r="C8" s="191"/>
      <c r="D8" s="191"/>
      <c r="E8" s="191"/>
      <c r="G8" s="191"/>
    </row>
    <row r="9" spans="1:7" ht="72" customHeight="1" thickBot="1" x14ac:dyDescent="0.3">
      <c r="A9" s="192" t="s">
        <v>145</v>
      </c>
      <c r="C9" s="193"/>
      <c r="D9" s="191"/>
      <c r="E9" s="194" t="e">
        <f>IF(#REF!="","",#REF!)</f>
        <v>#REF!</v>
      </c>
      <c r="F9" s="193"/>
      <c r="G9" s="193"/>
    </row>
    <row r="10" spans="1:7" ht="47.25" customHeight="1" x14ac:dyDescent="0.25">
      <c r="C10" s="191"/>
      <c r="D10" s="191"/>
      <c r="E10" s="191"/>
      <c r="G10" s="191"/>
    </row>
    <row r="11" spans="1:7" ht="47.25" customHeight="1" x14ac:dyDescent="0.25">
      <c r="A11" s="192" t="s">
        <v>146</v>
      </c>
      <c r="C11" s="193"/>
      <c r="D11" s="191"/>
      <c r="E11" s="191"/>
      <c r="G11" s="191"/>
    </row>
    <row r="12" spans="1:7" ht="30.75" customHeight="1" x14ac:dyDescent="0.25">
      <c r="C12" s="191"/>
      <c r="D12" s="191"/>
      <c r="E12" s="191"/>
      <c r="G12" s="191"/>
    </row>
    <row r="13" spans="1:7" ht="30.75" customHeight="1" x14ac:dyDescent="0.25">
      <c r="C13" s="191"/>
      <c r="D13" s="191"/>
      <c r="E13" s="191"/>
      <c r="G13" s="191"/>
    </row>
    <row r="14" spans="1:7" ht="30.75" customHeight="1" x14ac:dyDescent="0.25">
      <c r="C14" s="191"/>
      <c r="D14" s="191"/>
      <c r="E14" s="191"/>
      <c r="G14" s="191"/>
    </row>
    <row r="15" spans="1:7" ht="30.75" customHeight="1" x14ac:dyDescent="0.25">
      <c r="C15" s="191"/>
      <c r="D15" s="191"/>
      <c r="E15" s="191"/>
      <c r="G15" s="191"/>
    </row>
    <row r="16" spans="1:7" ht="30.75" customHeight="1" x14ac:dyDescent="0.25"/>
  </sheetData>
  <sheetProtection password="E257" sheet="1" scenarios="1"/>
  <pageMargins left="0.70866141732283472" right="0.70866141732283472" top="0.74803149606299213" bottom="0.74803149606299213" header="0.31496062992125984" footer="0.31496062992125984"/>
  <pageSetup scale="62"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I61"/>
  <sheetViews>
    <sheetView topLeftCell="A7" zoomScale="90" zoomScaleNormal="90" workbookViewId="0">
      <selection activeCell="A16" sqref="A16:E16"/>
    </sheetView>
  </sheetViews>
  <sheetFormatPr baseColWidth="10" defaultColWidth="0" defaultRowHeight="0" customHeight="1" zeroHeight="1" x14ac:dyDescent="0.25"/>
  <cols>
    <col min="1" max="1" width="60.5703125" style="219" customWidth="1"/>
    <col min="2" max="2" width="44.42578125" style="219" customWidth="1"/>
    <col min="3" max="3" width="42.140625" style="219" customWidth="1"/>
    <col min="4" max="4" width="13.28515625" style="219" customWidth="1"/>
    <col min="5" max="5" width="27.5703125" style="219" customWidth="1"/>
    <col min="6" max="9" width="0" style="105" hidden="1" customWidth="1"/>
    <col min="10" max="16384" width="11.42578125" style="105" hidden="1"/>
  </cols>
  <sheetData>
    <row r="1" spans="1:8" ht="30" customHeight="1" x14ac:dyDescent="0.25">
      <c r="E1" s="220"/>
    </row>
    <row r="2" spans="1:8" ht="18" x14ac:dyDescent="0.25">
      <c r="A2" s="221" t="s">
        <v>199</v>
      </c>
      <c r="C2" s="222"/>
      <c r="D2" s="186"/>
      <c r="E2" s="186"/>
    </row>
    <row r="3" spans="1:8" ht="29.25" customHeight="1" x14ac:dyDescent="0.25">
      <c r="A3" s="221" t="s">
        <v>87</v>
      </c>
    </row>
    <row r="4" spans="1:8" ht="29.25" customHeight="1" x14ac:dyDescent="0.25">
      <c r="A4" s="221"/>
    </row>
    <row r="5" spans="1:8" ht="21" customHeight="1" x14ac:dyDescent="0.25">
      <c r="A5" s="186" t="s">
        <v>88</v>
      </c>
      <c r="B5" s="186"/>
      <c r="C5" s="186" t="s">
        <v>200</v>
      </c>
      <c r="D5" s="288"/>
      <c r="E5" s="289"/>
    </row>
    <row r="6" spans="1:8" ht="21" customHeight="1" x14ac:dyDescent="0.25">
      <c r="A6" s="186" t="s">
        <v>89</v>
      </c>
      <c r="B6" s="186"/>
    </row>
    <row r="7" spans="1:8" ht="18" x14ac:dyDescent="0.25">
      <c r="A7" s="219" t="s">
        <v>90</v>
      </c>
      <c r="B7" s="186"/>
    </row>
    <row r="8" spans="1:8" ht="18" x14ac:dyDescent="0.25">
      <c r="A8" s="219" t="s">
        <v>91</v>
      </c>
      <c r="B8" s="186"/>
    </row>
    <row r="9" spans="1:8" ht="43.5" customHeight="1" x14ac:dyDescent="0.25">
      <c r="B9" s="186"/>
    </row>
    <row r="10" spans="1:8" ht="24.75" customHeight="1" x14ac:dyDescent="0.25">
      <c r="A10" s="223" t="str">
        <f>IF(E1="física","El suscrito","EI suscrito representante legal de la empresa")</f>
        <v>EI suscrito representante legal de la empresa</v>
      </c>
      <c r="B10" s="290"/>
      <c r="C10" s="291"/>
      <c r="D10" s="291"/>
      <c r="E10" s="292"/>
    </row>
    <row r="11" spans="1:8" ht="24.75" customHeight="1" x14ac:dyDescent="0.25">
      <c r="A11" s="293" t="str">
        <f>IF(E1="física","","con personalidad y facultades legales debidamente acreditadas ante la Comisión Reguladora de Energía mediante la escritura pública Número:")</f>
        <v>con personalidad y facultades legales debidamente acreditadas ante la Comisión Reguladora de Energía mediante la escritura pública Número:</v>
      </c>
      <c r="B11" s="293"/>
      <c r="C11" s="293"/>
      <c r="D11" s="294"/>
      <c r="E11" s="295"/>
      <c r="F11" s="112"/>
      <c r="H11" s="112"/>
    </row>
    <row r="12" spans="1:8" ht="24.75" customHeight="1" x14ac:dyDescent="0.25">
      <c r="A12" s="296" t="s">
        <v>201</v>
      </c>
      <c r="B12" s="296"/>
      <c r="C12" s="296"/>
      <c r="D12" s="296"/>
      <c r="E12" s="296"/>
    </row>
    <row r="13" spans="1:8" ht="46.5" customHeight="1" x14ac:dyDescent="0.25">
      <c r="A13" s="287"/>
      <c r="B13" s="287"/>
      <c r="C13" s="287"/>
      <c r="D13" s="287"/>
      <c r="E13" s="287"/>
    </row>
    <row r="14" spans="1:8" ht="52.5" customHeight="1" x14ac:dyDescent="0.25">
      <c r="A14" s="299" t="s">
        <v>208</v>
      </c>
      <c r="B14" s="299"/>
      <c r="C14" s="299"/>
      <c r="D14" s="299"/>
      <c r="E14" s="299"/>
    </row>
    <row r="15" spans="1:8" ht="63.75" customHeight="1" x14ac:dyDescent="0.25">
      <c r="A15" s="300" t="str">
        <f>IF(E1="física",CONCATENATE("2. Que me comprometo a cumplir con las Norma Oficiales Mexicanas, normas mexicanas y/o demás normatividad que en su momento la autoridad competente"," emita en relación con la actividad de expendio al público de petrolíferos y/o bioenergéticos en estaciones de servicio."),CONCATENATE("2. Que mi representada se compromete a cumplir con las Norma Oficiales Mexicanas, normas mexicanas y/o demás normatividad que"," en su momento la autoridad competente emita en relación con la actividad de almacenamiento de petrolíferos y/o bioenergéticos."))</f>
        <v>2. Que mi representada se compromete a cumplir con las Norma Oficiales Mexicanas, normas mexicanas y/o demás normatividad que en su momento la autoridad competente emita en relación con la actividad de almacenamiento de petrolíferos y/o bioenergéticos.</v>
      </c>
      <c r="B15" s="300"/>
      <c r="C15" s="300"/>
      <c r="D15" s="300"/>
      <c r="E15" s="300"/>
    </row>
    <row r="16" spans="1:8" ht="70.5" customHeight="1" x14ac:dyDescent="0.25">
      <c r="A16" s="299" t="str">
        <f>IF(E1="física",CONCATENATE("3. Que me comprometo a obtener las autorizaciones por parte de otras autoridades federales y locales que sean necesarias para el desarrollo y ejecución del proyecto objeto de la presente solicitud,"," con independencia del permiso de  expendio al público de petrolíferos y/o bioenergéticos en estaciones de servicio, que en su caso, sea otorgado por la Comisión Reguladora de Energía. "),CONCATENATE("3. Que mi representada se compromete a obtener las autorizaciones por parte de otras autoridades federales y locales que sean necesarias para el desarrollo y ejecución del proyecto objeto de la presente solicitud,"," con independencia del permiso de  almacenamiento de petrolíferos y/o bioenergéticos, que en su caso, sea otorgado por la Comisión Reguladora de Energía."))</f>
        <v>3. Que mi representada se compromete a obtener las autorizaciones por parte de otras autoridades federales y locales que sean necesarias para el desarrollo y ejecución del proyecto objeto de la presente solicitud, con independencia del permiso de  almacenamiento de petrolíferos y/o bioenergéticos, que en su caso, sea otorgado por la Comisión Reguladora de Energía.</v>
      </c>
      <c r="B16" s="299"/>
      <c r="C16" s="299"/>
      <c r="D16" s="299"/>
      <c r="E16" s="299"/>
    </row>
    <row r="17" spans="1:5" ht="26.25" customHeight="1" x14ac:dyDescent="0.25">
      <c r="A17" s="287"/>
      <c r="B17" s="287"/>
      <c r="C17" s="287"/>
      <c r="D17" s="287"/>
      <c r="E17" s="287"/>
    </row>
    <row r="18" spans="1:5" ht="30" customHeight="1" x14ac:dyDescent="0.25">
      <c r="A18" s="224"/>
      <c r="B18" s="224"/>
      <c r="C18" s="224"/>
      <c r="D18" s="224"/>
      <c r="E18" s="224"/>
    </row>
    <row r="19" spans="1:5" ht="51.75" customHeight="1" x14ac:dyDescent="0.25"/>
    <row r="20" spans="1:5" ht="32.25" customHeight="1" x14ac:dyDescent="0.25">
      <c r="B20" s="297" t="s">
        <v>202</v>
      </c>
      <c r="C20" s="297"/>
    </row>
    <row r="21" spans="1:5" ht="28.5" customHeight="1" x14ac:dyDescent="0.25"/>
    <row r="22" spans="1:5" ht="32.25" customHeight="1" x14ac:dyDescent="0.25">
      <c r="B22" s="290"/>
      <c r="C22" s="292"/>
    </row>
    <row r="23" spans="1:5" ht="32.25" customHeight="1" x14ac:dyDescent="0.25">
      <c r="B23" s="297" t="s">
        <v>203</v>
      </c>
      <c r="C23" s="297"/>
    </row>
    <row r="24" spans="1:5" ht="39.75" customHeight="1" x14ac:dyDescent="0.25">
      <c r="A24" s="298" t="s">
        <v>204</v>
      </c>
      <c r="B24" s="298"/>
      <c r="C24" s="298"/>
      <c r="D24" s="298"/>
      <c r="E24" s="298"/>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sheet="1" objects="1" scenarios="1"/>
  <protectedRanges>
    <protectedRange sqref="B10 C11 B22 B12 E11" name="Rango1" securityDescriptor="O:WDG:WDD:(A;;CC;;;WD)"/>
  </protectedRanges>
  <mergeCells count="14">
    <mergeCell ref="B23:C23"/>
    <mergeCell ref="A24:E24"/>
    <mergeCell ref="A14:E14"/>
    <mergeCell ref="A15:E15"/>
    <mergeCell ref="A16:E16"/>
    <mergeCell ref="A17:E17"/>
    <mergeCell ref="B20:C20"/>
    <mergeCell ref="B22:C22"/>
    <mergeCell ref="A13:E13"/>
    <mergeCell ref="D5:E5"/>
    <mergeCell ref="B10:E10"/>
    <mergeCell ref="A11:C11"/>
    <mergeCell ref="D11:E11"/>
    <mergeCell ref="A12:E12"/>
  </mergeCells>
  <conditionalFormatting sqref="D11:E11">
    <cfRule type="expression" priority="2">
      <formula>$E$2="moral"</formula>
    </cfRule>
  </conditionalFormatting>
  <conditionalFormatting sqref="D11">
    <cfRule type="expression" dxfId="0" priority="1">
      <formula>$E$1="moral"</formula>
    </cfRule>
  </conditionalFormatting>
  <pageMargins left="0.70866141732283472" right="0.70866141732283472" top="0.74803149606299213" bottom="0.74803149606299213" header="0.31496062992125984" footer="0.31496062992125984"/>
  <pageSetup scale="47"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8"/>
  <sheetViews>
    <sheetView view="pageBreakPreview" zoomScaleNormal="90" zoomScaleSheetLayoutView="100" workbookViewId="0">
      <selection activeCell="B18" sqref="B18"/>
    </sheetView>
  </sheetViews>
  <sheetFormatPr baseColWidth="10" defaultColWidth="11.42578125" defaultRowHeight="12.75" x14ac:dyDescent="0.2"/>
  <cols>
    <col min="1" max="1" width="35" style="196" customWidth="1"/>
    <col min="2" max="2" width="50.28515625" style="196" customWidth="1"/>
    <col min="3" max="16384" width="11.42578125" style="196"/>
  </cols>
  <sheetData>
    <row r="1" spans="1:2" ht="30.75" customHeight="1" x14ac:dyDescent="0.2">
      <c r="A1" s="302" t="s">
        <v>171</v>
      </c>
      <c r="B1" s="302"/>
    </row>
    <row r="2" spans="1:2" x14ac:dyDescent="0.2">
      <c r="A2" s="195"/>
      <c r="B2" s="197" t="s">
        <v>172</v>
      </c>
    </row>
    <row r="3" spans="1:2" x14ac:dyDescent="0.2">
      <c r="A3" s="208">
        <v>43101</v>
      </c>
      <c r="B3" s="198" t="s">
        <v>197</v>
      </c>
    </row>
    <row r="4" spans="1:2" ht="135.75" customHeight="1" x14ac:dyDescent="0.2">
      <c r="A4" s="303" t="e">
        <f>CONCATENATE("Este Permiso definitivo de almacenamiento de petrolíferos en estación de servicio para autoconsumo autoriza a ",#REF!," ","para almacenar en estación de servicio de autoconsumo: ","[",#REF!,"]",", en la estación de servicio de fin específico ubicada en ",#REF!, ", de conformidad con la Resolución Núm. ",B3, " emitida por esta Comisión Reguladora de Energía el ",DAY(A3)," de ",VLOOKUP(MONTH(A3),Aux!C4:D15,2,FALSE)," de ",YEAR(A3),", mismo que estará sujeto al cumplimiento y observancia de los derechos y las obligaciones establecidos en las siguientes:")</f>
        <v>#REF!</v>
      </c>
      <c r="B4" s="303"/>
    </row>
    <row r="5" spans="1:2" ht="27" customHeight="1" thickBot="1" x14ac:dyDescent="0.25">
      <c r="A5" s="304" t="s">
        <v>147</v>
      </c>
      <c r="B5" s="304"/>
    </row>
    <row r="6" spans="1:2" ht="141.75" customHeight="1" thickBot="1" x14ac:dyDescent="0.25">
      <c r="A6" s="210" t="s">
        <v>183</v>
      </c>
      <c r="B6" s="199" t="e">
        <f>CONCATENATE("Prestación de servicio de almacenamiento de:","[",#REF!,"]",", en una estación de servicio de autoconsumo, con una vigencia de 30 años contada a partir de la fecha de su otorgamiento,"," y podrá darse por terminada por la actualización de cualquiera de las causas establecidas en el artículo 54 de la LH")</f>
        <v>#REF!</v>
      </c>
    </row>
    <row r="7" spans="1:2" ht="101.25" customHeight="1" thickBot="1" x14ac:dyDescent="0.25">
      <c r="A7" s="212" t="s">
        <v>184</v>
      </c>
      <c r="B7" s="211" t="s">
        <v>148</v>
      </c>
    </row>
    <row r="8" spans="1:2" ht="150" customHeight="1" thickBot="1" x14ac:dyDescent="0.25">
      <c r="A8" s="212" t="s">
        <v>185</v>
      </c>
      <c r="B8" s="200" t="e">
        <f>CONCATENATE("El sistema de almacenamiento cuenta con ",#REF!," tanques de almacenamiento de ","[",#REF!,"]"," con una capacidad de ",#REF!," litros y una capacidad operativa de ",#REF!," litros por día."," La estación de servicio es del tipo “fin específico” y cuenta con ",#REF!,"  módulos despachadores con ",#REF!," mangueras para la entrega de:  ","[",#REF!,"]",". ","La estación de servicio considera una inversión aproximada de $  ",#REF!," pesos . La estación de servicio cuenta con instrumentos de telemedición.")</f>
        <v>#REF!</v>
      </c>
    </row>
    <row r="9" spans="1:2" ht="71.25" customHeight="1" thickBot="1" x14ac:dyDescent="0.25">
      <c r="A9" s="212" t="s">
        <v>186</v>
      </c>
      <c r="B9" s="200" t="e">
        <f>CONCATENATE("El sistema de almacenamiento y estación de servicio, inició construcción el ",DAY(#REF!),"/",MONTH(#REF!),"/",YEAR(#REF!)," y opera desde  el ",DAY(#REF!),"/",MONTH(#REF!),"/",YEAR(#REF!)," y tiene como referencia el número de estación de servicio otorgado por PEMEX ",#REF!,".")</f>
        <v>#REF!</v>
      </c>
    </row>
    <row r="10" spans="1:2" ht="78.75" customHeight="1" thickBot="1" x14ac:dyDescent="0.25">
      <c r="A10" s="210" t="s">
        <v>187</v>
      </c>
      <c r="B10" s="211" t="s">
        <v>149</v>
      </c>
    </row>
    <row r="11" spans="1:2" ht="111" customHeight="1" thickBot="1" x14ac:dyDescent="0.25">
      <c r="A11" s="212" t="s">
        <v>188</v>
      </c>
      <c r="B11" s="213" t="s">
        <v>150</v>
      </c>
    </row>
    <row r="12" spans="1:2" ht="174" customHeight="1" thickBot="1" x14ac:dyDescent="0.25">
      <c r="A12" s="212" t="s">
        <v>189</v>
      </c>
      <c r="B12" s="213" t="s">
        <v>175</v>
      </c>
    </row>
    <row r="13" spans="1:2" ht="26.25" thickBot="1" x14ac:dyDescent="0.25">
      <c r="A13" s="212" t="s">
        <v>190</v>
      </c>
      <c r="B13" s="213" t="s">
        <v>151</v>
      </c>
    </row>
    <row r="14" spans="1:2" ht="111" customHeight="1" thickBot="1" x14ac:dyDescent="0.25">
      <c r="A14" s="214" t="s">
        <v>176</v>
      </c>
      <c r="B14" s="213" t="s">
        <v>152</v>
      </c>
    </row>
    <row r="15" spans="1:2" ht="69.75" customHeight="1" thickBot="1" x14ac:dyDescent="0.25">
      <c r="A15" s="214" t="s">
        <v>177</v>
      </c>
      <c r="B15" s="213" t="s">
        <v>173</v>
      </c>
    </row>
    <row r="16" spans="1:2" ht="80.25" customHeight="1" thickBot="1" x14ac:dyDescent="0.25">
      <c r="A16" s="214" t="s">
        <v>178</v>
      </c>
      <c r="B16" s="213" t="s">
        <v>174</v>
      </c>
    </row>
    <row r="17" spans="1:2" ht="89.25" customHeight="1" thickBot="1" x14ac:dyDescent="0.25">
      <c r="A17" s="217" t="s">
        <v>179</v>
      </c>
      <c r="B17" s="211" t="s">
        <v>153</v>
      </c>
    </row>
    <row r="18" spans="1:2" ht="71.25" customHeight="1" thickBot="1" x14ac:dyDescent="0.25">
      <c r="A18" s="214" t="s">
        <v>180</v>
      </c>
      <c r="B18" s="213" t="s">
        <v>154</v>
      </c>
    </row>
    <row r="19" spans="1:2" ht="144" customHeight="1" thickBot="1" x14ac:dyDescent="0.25">
      <c r="A19" s="212" t="s">
        <v>191</v>
      </c>
      <c r="B19" s="213" t="s">
        <v>155</v>
      </c>
    </row>
    <row r="20" spans="1:2" ht="69" customHeight="1" x14ac:dyDescent="0.2">
      <c r="A20" s="305" t="s">
        <v>192</v>
      </c>
      <c r="B20" s="215" t="s">
        <v>181</v>
      </c>
    </row>
    <row r="21" spans="1:2" ht="68.25" customHeight="1" thickBot="1" x14ac:dyDescent="0.25">
      <c r="A21" s="306"/>
      <c r="B21" s="216" t="s">
        <v>182</v>
      </c>
    </row>
    <row r="22" spans="1:2" ht="60.75" customHeight="1" thickBot="1" x14ac:dyDescent="0.25">
      <c r="A22" s="212" t="s">
        <v>193</v>
      </c>
      <c r="B22" s="213" t="s">
        <v>156</v>
      </c>
    </row>
    <row r="23" spans="1:2" ht="108.75" customHeight="1" thickBot="1" x14ac:dyDescent="0.25">
      <c r="A23" s="212" t="s">
        <v>194</v>
      </c>
      <c r="B23" s="213" t="s">
        <v>157</v>
      </c>
    </row>
    <row r="24" spans="1:2" x14ac:dyDescent="0.2">
      <c r="A24" s="195"/>
      <c r="B24" s="195"/>
    </row>
    <row r="25" spans="1:2" x14ac:dyDescent="0.2">
      <c r="A25" s="209" t="str">
        <f>CONCATENATE("México, Distrito Federal, a ",DAY(A3)," de ",VLOOKUP(MONTH(A3),Aux!C4:D15,2,FALSE)," de ",YEAR(Formato!A3),".")</f>
        <v>México, Distrito Federal, a 1 de enero de 2018.</v>
      </c>
      <c r="B25" s="195"/>
    </row>
    <row r="26" spans="1:2" x14ac:dyDescent="0.2">
      <c r="A26" s="195"/>
      <c r="B26" s="195"/>
    </row>
    <row r="27" spans="1:2" ht="26.25" customHeight="1" x14ac:dyDescent="0.2">
      <c r="A27" s="195"/>
      <c r="B27" s="195"/>
    </row>
    <row r="28" spans="1:2" x14ac:dyDescent="0.2">
      <c r="A28" s="301" t="s">
        <v>158</v>
      </c>
      <c r="B28" s="301"/>
    </row>
    <row r="29" spans="1:2" x14ac:dyDescent="0.2">
      <c r="A29" s="301" t="s">
        <v>159</v>
      </c>
      <c r="B29" s="301"/>
    </row>
    <row r="30" spans="1:2" ht="27" customHeight="1" x14ac:dyDescent="0.2">
      <c r="A30" s="201"/>
      <c r="B30" s="201"/>
    </row>
    <row r="31" spans="1:2" ht="12.75" customHeight="1" x14ac:dyDescent="0.2">
      <c r="A31" s="201" t="s">
        <v>160</v>
      </c>
      <c r="B31" s="201" t="s">
        <v>161</v>
      </c>
    </row>
    <row r="32" spans="1:2" x14ac:dyDescent="0.2">
      <c r="A32" s="201" t="s">
        <v>162</v>
      </c>
      <c r="B32" s="201" t="s">
        <v>162</v>
      </c>
    </row>
    <row r="33" spans="1:2" ht="27.75" customHeight="1" x14ac:dyDescent="0.2">
      <c r="A33" s="195"/>
      <c r="B33" s="195"/>
    </row>
    <row r="34" spans="1:2" x14ac:dyDescent="0.2">
      <c r="A34" s="201" t="s">
        <v>163</v>
      </c>
      <c r="B34" s="201" t="s">
        <v>164</v>
      </c>
    </row>
    <row r="35" spans="1:2" x14ac:dyDescent="0.2">
      <c r="A35" s="201" t="s">
        <v>165</v>
      </c>
      <c r="B35" s="202" t="s">
        <v>166</v>
      </c>
    </row>
    <row r="36" spans="1:2" ht="28.5" customHeight="1" x14ac:dyDescent="0.2">
      <c r="A36" s="195"/>
      <c r="B36" s="195"/>
    </row>
    <row r="37" spans="1:2" x14ac:dyDescent="0.2">
      <c r="A37" s="201" t="s">
        <v>167</v>
      </c>
      <c r="B37" s="195"/>
    </row>
    <row r="38" spans="1:2" x14ac:dyDescent="0.2">
      <c r="A38" s="202" t="s">
        <v>166</v>
      </c>
      <c r="B38" s="195"/>
    </row>
  </sheetData>
  <sheetProtection password="E257" sheet="1" objects="1" scenarios="1"/>
  <mergeCells count="6">
    <mergeCell ref="A29:B29"/>
    <mergeCell ref="A1:B1"/>
    <mergeCell ref="A4:B4"/>
    <mergeCell ref="A5:B5"/>
    <mergeCell ref="A20:A21"/>
    <mergeCell ref="A28:B28"/>
  </mergeCells>
  <hyperlinks>
    <hyperlink ref="B17" r:id="rId1" display="http://www.cre.gob.mx/" xr:uid="{00000000-0004-0000-0700-000000000000}"/>
  </hyperlinks>
  <pageMargins left="0.70866141732283472" right="0.70866141732283472" top="0.74803149606299213" bottom="0.74803149606299213" header="0.31496062992125984" footer="0.31496062992125984"/>
  <pageSetup orientation="portrait" r:id="rId2"/>
  <headerFooter>
    <oddFooter>&amp;R&amp;"Arial,Normal"&amp;10&amp;P</oddFooter>
  </headerFooter>
  <rowBreaks count="2" manualBreakCount="2">
    <brk id="16" max="1" man="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A1:N34"/>
  <sheetViews>
    <sheetView topLeftCell="H1" workbookViewId="0">
      <selection activeCell="J9" sqref="J9"/>
    </sheetView>
  </sheetViews>
  <sheetFormatPr baseColWidth="10" defaultColWidth="5.7109375" defaultRowHeight="15" x14ac:dyDescent="0.25"/>
  <cols>
    <col min="1" max="1" width="5.7109375" style="204"/>
    <col min="2" max="2" width="27.140625" style="204" customWidth="1"/>
    <col min="3" max="3" width="16.7109375" style="204" customWidth="1"/>
    <col min="4" max="4" width="16.28515625" style="204" customWidth="1"/>
    <col min="5" max="6" width="5.7109375" style="204"/>
    <col min="7" max="7" width="45" style="204" bestFit="1" customWidth="1"/>
    <col min="8" max="8" width="27.7109375" style="204" bestFit="1" customWidth="1"/>
    <col min="9" max="9" width="10.85546875" style="204" customWidth="1"/>
    <col min="10" max="10" width="38.28515625" style="204" customWidth="1"/>
    <col min="11" max="11" width="20.85546875" style="204" customWidth="1"/>
    <col min="12" max="12" width="5.7109375" style="204"/>
    <col min="13" max="13" width="28.42578125" style="204" customWidth="1"/>
    <col min="14" max="14" width="22.5703125" style="204" customWidth="1"/>
    <col min="15" max="16384" width="5.7109375" style="204"/>
  </cols>
  <sheetData>
    <row r="1" spans="1:14" x14ac:dyDescent="0.25">
      <c r="A1" s="204" t="s">
        <v>30</v>
      </c>
    </row>
    <row r="2" spans="1:14" x14ac:dyDescent="0.25">
      <c r="A2" s="205" t="s">
        <v>31</v>
      </c>
      <c r="C2" s="205" t="s">
        <v>32</v>
      </c>
      <c r="D2" s="205" t="s">
        <v>33</v>
      </c>
      <c r="E2" s="205" t="s">
        <v>46</v>
      </c>
      <c r="F2" s="205" t="s">
        <v>49</v>
      </c>
    </row>
    <row r="3" spans="1:14" x14ac:dyDescent="0.25">
      <c r="A3" s="204">
        <v>2</v>
      </c>
      <c r="B3" s="204" t="s">
        <v>29</v>
      </c>
      <c r="F3" s="204" t="s">
        <v>47</v>
      </c>
      <c r="G3" s="204" t="s">
        <v>51</v>
      </c>
      <c r="I3" s="204" t="s">
        <v>71</v>
      </c>
      <c r="K3" s="204" t="s">
        <v>121</v>
      </c>
      <c r="N3" s="204" t="s">
        <v>168</v>
      </c>
    </row>
    <row r="4" spans="1:14" ht="16.5" x14ac:dyDescent="0.3">
      <c r="A4" s="204">
        <v>3</v>
      </c>
      <c r="B4" s="204" t="s">
        <v>1</v>
      </c>
      <c r="C4" s="204">
        <v>1</v>
      </c>
      <c r="D4" s="204" t="s">
        <v>34</v>
      </c>
      <c r="E4" s="204">
        <v>2014</v>
      </c>
      <c r="F4" s="204" t="s">
        <v>48</v>
      </c>
      <c r="G4" s="204" t="s">
        <v>53</v>
      </c>
      <c r="H4" s="124" t="s">
        <v>64</v>
      </c>
      <c r="I4" s="204" t="s">
        <v>73</v>
      </c>
      <c r="J4" s="204" t="s">
        <v>84</v>
      </c>
      <c r="K4" s="204" t="s">
        <v>122</v>
      </c>
      <c r="M4" s="124" t="s">
        <v>75</v>
      </c>
      <c r="N4" s="206">
        <v>3654</v>
      </c>
    </row>
    <row r="5" spans="1:14" ht="16.5" x14ac:dyDescent="0.3">
      <c r="A5" s="204">
        <v>4</v>
      </c>
      <c r="B5" s="204" t="s">
        <v>2</v>
      </c>
      <c r="C5" s="204">
        <v>2</v>
      </c>
      <c r="D5" s="204" t="s">
        <v>35</v>
      </c>
      <c r="E5" s="204">
        <v>2015</v>
      </c>
      <c r="G5" s="204" t="s">
        <v>52</v>
      </c>
      <c r="H5" s="124" t="s">
        <v>75</v>
      </c>
      <c r="J5" s="204" t="s">
        <v>85</v>
      </c>
      <c r="M5" s="124" t="s">
        <v>63</v>
      </c>
      <c r="N5" s="206">
        <v>47848</v>
      </c>
    </row>
    <row r="6" spans="1:14" ht="16.5" x14ac:dyDescent="0.3">
      <c r="A6" s="204">
        <v>5</v>
      </c>
      <c r="B6" s="204" t="s">
        <v>3</v>
      </c>
      <c r="C6" s="204">
        <v>3</v>
      </c>
      <c r="D6" s="204" t="s">
        <v>36</v>
      </c>
      <c r="E6" s="204">
        <v>2016</v>
      </c>
      <c r="H6" s="124" t="s">
        <v>63</v>
      </c>
      <c r="J6" s="204" t="s">
        <v>120</v>
      </c>
      <c r="M6" s="124" t="s">
        <v>76</v>
      </c>
    </row>
    <row r="7" spans="1:14" ht="16.5" x14ac:dyDescent="0.3">
      <c r="A7" s="204">
        <v>6</v>
      </c>
      <c r="B7" s="204" t="s">
        <v>69</v>
      </c>
      <c r="C7" s="204">
        <v>4</v>
      </c>
      <c r="D7" s="204" t="s">
        <v>37</v>
      </c>
      <c r="E7" s="204">
        <v>2017</v>
      </c>
      <c r="H7" s="124" t="s">
        <v>65</v>
      </c>
      <c r="M7" s="124"/>
    </row>
    <row r="8" spans="1:14" ht="16.5" x14ac:dyDescent="0.3">
      <c r="A8" s="204">
        <v>7</v>
      </c>
      <c r="B8" s="204" t="s">
        <v>4</v>
      </c>
      <c r="C8" s="204">
        <v>5</v>
      </c>
      <c r="D8" s="204" t="s">
        <v>38</v>
      </c>
      <c r="E8" s="204">
        <v>2018</v>
      </c>
      <c r="H8" s="124" t="s">
        <v>66</v>
      </c>
      <c r="M8" s="124"/>
    </row>
    <row r="9" spans="1:14" x14ac:dyDescent="0.25">
      <c r="A9" s="204">
        <v>8</v>
      </c>
      <c r="B9" s="204" t="s">
        <v>5</v>
      </c>
      <c r="C9" s="204">
        <v>6</v>
      </c>
      <c r="D9" s="204" t="s">
        <v>39</v>
      </c>
      <c r="E9" s="204">
        <v>2019</v>
      </c>
      <c r="H9" s="204" t="s">
        <v>110</v>
      </c>
    </row>
    <row r="10" spans="1:14" ht="16.5" x14ac:dyDescent="0.3">
      <c r="A10" s="204">
        <v>9</v>
      </c>
      <c r="B10" s="204" t="s">
        <v>6</v>
      </c>
      <c r="C10" s="204">
        <v>7</v>
      </c>
      <c r="D10" s="204" t="s">
        <v>40</v>
      </c>
      <c r="E10" s="204">
        <v>2020</v>
      </c>
      <c r="H10" s="124" t="s">
        <v>76</v>
      </c>
    </row>
    <row r="11" spans="1:14" ht="16.5" x14ac:dyDescent="0.3">
      <c r="A11" s="204">
        <v>10</v>
      </c>
      <c r="B11" s="204" t="s">
        <v>7</v>
      </c>
      <c r="C11" s="204">
        <v>8</v>
      </c>
      <c r="D11" s="204" t="s">
        <v>41</v>
      </c>
      <c r="E11" s="204">
        <v>2021</v>
      </c>
      <c r="H11" s="124" t="s">
        <v>77</v>
      </c>
      <c r="M11" s="124"/>
    </row>
    <row r="12" spans="1:14" ht="16.5" x14ac:dyDescent="0.3">
      <c r="A12" s="204">
        <v>11</v>
      </c>
      <c r="B12" s="204" t="s">
        <v>8</v>
      </c>
      <c r="C12" s="204">
        <v>9</v>
      </c>
      <c r="D12" s="204" t="s">
        <v>42</v>
      </c>
      <c r="E12" s="204">
        <v>2022</v>
      </c>
      <c r="H12" s="124" t="s">
        <v>78</v>
      </c>
      <c r="M12" s="124"/>
    </row>
    <row r="13" spans="1:14" x14ac:dyDescent="0.25">
      <c r="A13" s="204">
        <v>12</v>
      </c>
      <c r="B13" s="204" t="s">
        <v>9</v>
      </c>
      <c r="C13" s="204">
        <v>10</v>
      </c>
      <c r="D13" s="204" t="s">
        <v>43</v>
      </c>
      <c r="E13" s="204">
        <v>2023</v>
      </c>
    </row>
    <row r="14" spans="1:14" x14ac:dyDescent="0.25">
      <c r="A14" s="204">
        <v>13</v>
      </c>
      <c r="B14" s="204" t="s">
        <v>10</v>
      </c>
      <c r="C14" s="204">
        <v>11</v>
      </c>
      <c r="D14" s="204" t="s">
        <v>44</v>
      </c>
      <c r="E14" s="204">
        <v>2024</v>
      </c>
    </row>
    <row r="15" spans="1:14" x14ac:dyDescent="0.25">
      <c r="A15" s="204">
        <v>14</v>
      </c>
      <c r="B15" s="204" t="s">
        <v>11</v>
      </c>
      <c r="C15" s="204">
        <v>12</v>
      </c>
      <c r="D15" s="204" t="s">
        <v>45</v>
      </c>
      <c r="E15" s="204">
        <v>2025</v>
      </c>
    </row>
    <row r="16" spans="1:14" x14ac:dyDescent="0.25">
      <c r="A16" s="204">
        <v>15</v>
      </c>
      <c r="B16" s="204" t="s">
        <v>12</v>
      </c>
      <c r="C16" s="204">
        <v>13</v>
      </c>
      <c r="E16" s="204">
        <v>2026</v>
      </c>
    </row>
    <row r="17" spans="1:5" x14ac:dyDescent="0.25">
      <c r="A17" s="204">
        <v>16</v>
      </c>
      <c r="B17" s="204" t="s">
        <v>13</v>
      </c>
      <c r="C17" s="204">
        <v>14</v>
      </c>
      <c r="E17" s="204">
        <v>2027</v>
      </c>
    </row>
    <row r="18" spans="1:5" x14ac:dyDescent="0.25">
      <c r="A18" s="204">
        <v>17</v>
      </c>
      <c r="B18" s="204" t="s">
        <v>68</v>
      </c>
      <c r="C18" s="204">
        <v>15</v>
      </c>
      <c r="E18" s="204">
        <v>2028</v>
      </c>
    </row>
    <row r="19" spans="1:5" x14ac:dyDescent="0.25">
      <c r="A19" s="204">
        <v>18</v>
      </c>
      <c r="B19" s="204" t="s">
        <v>14</v>
      </c>
      <c r="C19" s="204">
        <v>16</v>
      </c>
      <c r="E19" s="204">
        <v>2029</v>
      </c>
    </row>
    <row r="20" spans="1:5" x14ac:dyDescent="0.25">
      <c r="A20" s="204">
        <v>19</v>
      </c>
      <c r="B20" s="204" t="s">
        <v>15</v>
      </c>
      <c r="C20" s="204">
        <v>17</v>
      </c>
      <c r="E20" s="204">
        <v>2030</v>
      </c>
    </row>
    <row r="21" spans="1:5" x14ac:dyDescent="0.25">
      <c r="A21" s="204">
        <v>20</v>
      </c>
      <c r="B21" s="204" t="s">
        <v>16</v>
      </c>
      <c r="C21" s="204">
        <v>18</v>
      </c>
    </row>
    <row r="22" spans="1:5" x14ac:dyDescent="0.25">
      <c r="A22" s="204">
        <v>21</v>
      </c>
      <c r="B22" s="204" t="s">
        <v>17</v>
      </c>
      <c r="C22" s="204">
        <v>19</v>
      </c>
    </row>
    <row r="23" spans="1:5" x14ac:dyDescent="0.25">
      <c r="A23" s="204">
        <v>22</v>
      </c>
      <c r="B23" s="204" t="s">
        <v>18</v>
      </c>
      <c r="C23" s="204">
        <v>20</v>
      </c>
    </row>
    <row r="24" spans="1:5" x14ac:dyDescent="0.25">
      <c r="A24" s="204">
        <v>23</v>
      </c>
      <c r="B24" s="204" t="s">
        <v>19</v>
      </c>
      <c r="C24" s="204">
        <v>21</v>
      </c>
    </row>
    <row r="25" spans="1:5" x14ac:dyDescent="0.25">
      <c r="A25" s="204">
        <v>24</v>
      </c>
      <c r="B25" s="204" t="s">
        <v>20</v>
      </c>
      <c r="C25" s="204">
        <v>22</v>
      </c>
    </row>
    <row r="26" spans="1:5" x14ac:dyDescent="0.25">
      <c r="A26" s="204">
        <v>25</v>
      </c>
      <c r="B26" s="204" t="s">
        <v>21</v>
      </c>
      <c r="C26" s="204">
        <v>23</v>
      </c>
    </row>
    <row r="27" spans="1:5" x14ac:dyDescent="0.25">
      <c r="A27" s="204">
        <v>26</v>
      </c>
      <c r="B27" s="204" t="s">
        <v>22</v>
      </c>
      <c r="C27" s="204">
        <v>24</v>
      </c>
    </row>
    <row r="28" spans="1:5" x14ac:dyDescent="0.25">
      <c r="A28" s="204">
        <v>27</v>
      </c>
      <c r="B28" s="204" t="s">
        <v>23</v>
      </c>
      <c r="C28" s="204">
        <v>25</v>
      </c>
    </row>
    <row r="29" spans="1:5" x14ac:dyDescent="0.25">
      <c r="A29" s="204">
        <v>28</v>
      </c>
      <c r="B29" s="204" t="s">
        <v>24</v>
      </c>
      <c r="C29" s="204">
        <v>26</v>
      </c>
    </row>
    <row r="30" spans="1:5" x14ac:dyDescent="0.25">
      <c r="A30" s="204">
        <v>29</v>
      </c>
      <c r="B30" s="204" t="s">
        <v>25</v>
      </c>
      <c r="C30" s="204">
        <v>27</v>
      </c>
    </row>
    <row r="31" spans="1:5" x14ac:dyDescent="0.25">
      <c r="A31" s="204">
        <v>30</v>
      </c>
      <c r="B31" s="204" t="s">
        <v>26</v>
      </c>
      <c r="C31" s="204">
        <v>28</v>
      </c>
    </row>
    <row r="32" spans="1:5" x14ac:dyDescent="0.25">
      <c r="A32" s="204">
        <v>31</v>
      </c>
      <c r="B32" s="204" t="s">
        <v>67</v>
      </c>
      <c r="C32" s="204">
        <v>29</v>
      </c>
    </row>
    <row r="33" spans="1:3" x14ac:dyDescent="0.25">
      <c r="A33" s="204">
        <v>32</v>
      </c>
      <c r="B33" s="204" t="s">
        <v>27</v>
      </c>
      <c r="C33" s="204">
        <v>30</v>
      </c>
    </row>
    <row r="34" spans="1:3" x14ac:dyDescent="0.25">
      <c r="A34" s="204">
        <v>33</v>
      </c>
      <c r="B34" s="204" t="s">
        <v>28</v>
      </c>
      <c r="C34" s="204">
        <v>31</v>
      </c>
    </row>
  </sheetData>
  <sheetProtection password="E257"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CRE 6 Carátula</vt:lpstr>
      <vt:lpstr>CRE 6 Requisitos</vt:lpstr>
      <vt:lpstr>CRE 6 Anexo</vt:lpstr>
      <vt:lpstr>CRE  6 Carta seguros PMoral</vt:lpstr>
      <vt:lpstr>CRE 6B Anexo</vt:lpstr>
      <vt:lpstr>Anexo III Est Accionaria</vt:lpstr>
      <vt:lpstr>Anexo IV Carta compromiso</vt:lpstr>
      <vt:lpstr>Formato</vt:lpstr>
      <vt:lpstr>Aux</vt:lpstr>
      <vt:lpstr>'Anexo III Est Accionaria'!Área_de_impresión</vt:lpstr>
      <vt:lpstr>'Anexo IV Carta compromiso'!Área_de_impresión</vt:lpstr>
      <vt:lpstr>'CRE  6 Carta seguros PMoral'!Área_de_impresión</vt:lpstr>
      <vt:lpstr>'CRE 6 Anexo'!Área_de_impresión</vt:lpstr>
      <vt:lpstr>'CRE 6 Carátula'!Área_de_impresión</vt:lpstr>
      <vt:lpstr>'CRE 6 Requisitos'!Área_de_impresión</vt:lpstr>
      <vt:lpstr>'CRE 6B Anexo'!Área_de_impresión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Brenda Isabel Duran Ruiz</cp:lastModifiedBy>
  <cp:lastPrinted>2015-08-19T22:47:11Z</cp:lastPrinted>
  <dcterms:created xsi:type="dcterms:W3CDTF">2014-11-20T00:54:23Z</dcterms:created>
  <dcterms:modified xsi:type="dcterms:W3CDTF">2022-09-09T16:52:46Z</dcterms:modified>
</cp:coreProperties>
</file>