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CB6736CB-5896-4763-B862-8BBAE535BE65}" xr6:coauthVersionLast="47" xr6:coauthVersionMax="47" xr10:uidLastSave="{00000000-0000-0000-0000-000000000000}"/>
  <workbookProtection workbookAlgorithmName="SHA-512" workbookHashValue="DBTybqIUF4lRHW9c0qFGHnnMOdXhNDRwfSdOvlWVKsBVODT30ke/6+0wOl0conKwk3zEBaUBYFOyPIsFiaYMFw==" workbookSaltValue="CmPFz4zdvjFRjaCCr8/Q9g==" workbookSpinCount="100000" lockStructure="1"/>
  <bookViews>
    <workbookView showSheetTabs="0" xWindow="-120" yWindow="-120" windowWidth="20730" windowHeight="11160" tabRatio="702" xr2:uid="{00000000-000D-0000-FFFF-FFFF00000000}"/>
  </bookViews>
  <sheets>
    <sheet name="CRE 4 Carátula" sheetId="7" r:id="rId1"/>
    <sheet name="CRE 4 Requisitos" sheetId="8" r:id="rId2"/>
    <sheet name="CRE 4 Anexo" sheetId="5" r:id="rId3"/>
    <sheet name="CRE 4 Carta seguros PMoral" sheetId="12" r:id="rId4"/>
    <sheet name="Anexo II Carta compromiso" sheetId="13" r:id="rId5"/>
    <sheet name="Aux" sheetId="11" state="hidden" r:id="rId6"/>
  </sheets>
  <definedNames>
    <definedName name="_xlnm.Print_Area" localSheetId="4">'Anexo II Carta compromiso'!$A$1:$E$50</definedName>
    <definedName name="_xlnm.Print_Area" localSheetId="2">'CRE 4 Anexo'!$A$1:$K$57</definedName>
    <definedName name="_xlnm.Print_Area" localSheetId="0">'CRE 4 Carátula'!$A$1:$A$43</definedName>
    <definedName name="_xlnm.Print_Area" localSheetId="3">'CRE 4 Carta seguros PMoral'!$A$1:$E$50</definedName>
    <definedName name="_xlnm.Print_Area" localSheetId="1">'CRE 4 Requisitos'!$A$1:$I$192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3" l="1"/>
  <c r="A16" i="13"/>
  <c r="A10" i="13" l="1"/>
  <c r="A11" i="13"/>
  <c r="C23" i="8"/>
  <c r="C30" i="8" l="1"/>
  <c r="I44" i="5" l="1"/>
  <c r="C44" i="5"/>
  <c r="I43" i="5"/>
  <c r="C43" i="5"/>
  <c r="I42" i="5"/>
  <c r="C42" i="5"/>
  <c r="I41" i="5"/>
  <c r="C41" i="5"/>
  <c r="I40" i="5"/>
  <c r="C40" i="5"/>
  <c r="I39" i="5"/>
  <c r="C39" i="5"/>
  <c r="I38" i="5"/>
  <c r="C38" i="5"/>
  <c r="I37" i="5"/>
  <c r="C37" i="5"/>
  <c r="I36" i="5"/>
  <c r="C36" i="5"/>
  <c r="I35" i="5"/>
  <c r="C35" i="5"/>
  <c r="I34" i="5"/>
  <c r="C34" i="5"/>
  <c r="I33" i="5"/>
  <c r="C33" i="5"/>
  <c r="I32" i="5"/>
  <c r="C32" i="5"/>
  <c r="I31" i="5"/>
  <c r="C31" i="5"/>
  <c r="I30" i="5"/>
  <c r="C30" i="5"/>
  <c r="I29" i="5"/>
  <c r="C29" i="5"/>
  <c r="I28" i="5"/>
  <c r="C28" i="5"/>
  <c r="I27" i="5"/>
  <c r="C27" i="5"/>
  <c r="I26" i="5"/>
  <c r="C26" i="5"/>
  <c r="I25" i="5"/>
  <c r="C25" i="5"/>
  <c r="I24" i="5"/>
  <c r="C24" i="5"/>
  <c r="I23" i="5"/>
  <c r="C23" i="5"/>
  <c r="I22" i="5"/>
  <c r="C22" i="5"/>
  <c r="I21" i="5"/>
  <c r="C21" i="5"/>
  <c r="I20" i="5"/>
  <c r="C20" i="5"/>
  <c r="I19" i="5"/>
  <c r="C19" i="5"/>
  <c r="I18" i="5"/>
  <c r="C18" i="5"/>
  <c r="I17" i="5"/>
  <c r="C17" i="5"/>
  <c r="I16" i="5"/>
  <c r="C16" i="5"/>
  <c r="I15" i="5"/>
  <c r="C15" i="5"/>
  <c r="I14" i="5"/>
  <c r="C14" i="5"/>
  <c r="I13" i="5"/>
  <c r="C13" i="5"/>
  <c r="I12" i="5"/>
  <c r="C12" i="5"/>
  <c r="I11" i="5"/>
  <c r="C11" i="5"/>
  <c r="I10" i="5"/>
  <c r="C10" i="5"/>
  <c r="C155" i="8"/>
  <c r="C142" i="8"/>
  <c r="C132" i="8"/>
  <c r="C120" i="8"/>
  <c r="B94" i="8"/>
  <c r="B93" i="8"/>
  <c r="A93" i="8"/>
  <c r="B91" i="8"/>
  <c r="B90" i="8"/>
  <c r="B89" i="8"/>
  <c r="A89" i="8"/>
  <c r="B82" i="8"/>
  <c r="B81" i="8"/>
  <c r="B80" i="8"/>
  <c r="B79" i="8"/>
  <c r="A79" i="8"/>
  <c r="C28" i="8"/>
  <c r="C25" i="8"/>
  <c r="C22" i="8"/>
  <c r="B22" i="8"/>
  <c r="C96" i="8" s="1"/>
  <c r="C8" i="8"/>
  <c r="A48" i="5" l="1"/>
  <c r="B183" i="8"/>
  <c r="A182" i="8"/>
  <c r="C99" i="8"/>
  <c r="A112" i="8"/>
  <c r="C134" i="8"/>
  <c r="A160" i="8"/>
  <c r="D58" i="8"/>
  <c r="A124" i="8"/>
  <c r="E146" i="8"/>
  <c r="A33" i="8"/>
  <c r="A60" i="8"/>
  <c r="B102" i="8"/>
  <c r="D113" i="8"/>
  <c r="A126" i="8"/>
  <c r="C136" i="8"/>
  <c r="B147" i="8"/>
  <c r="D162" i="8"/>
  <c r="B169" i="8"/>
  <c r="A187" i="8"/>
  <c r="I9" i="5"/>
  <c r="A56" i="8"/>
  <c r="B62" i="8"/>
  <c r="B106" i="8"/>
  <c r="D114" i="8"/>
  <c r="B132" i="8"/>
  <c r="B153" i="8"/>
  <c r="H162" i="8"/>
  <c r="B173" i="8"/>
  <c r="A9" i="5"/>
  <c r="F168" i="8"/>
  <c r="F9" i="5"/>
  <c r="B57" i="8"/>
  <c r="B109" i="8"/>
  <c r="A144" i="8"/>
  <c r="A167" i="8"/>
  <c r="B177" i="8"/>
  <c r="E9" i="5"/>
  <c r="A32" i="8"/>
  <c r="A43" i="8"/>
  <c r="C56" i="8"/>
  <c r="A58" i="8"/>
  <c r="B59" i="8"/>
  <c r="D60" i="8"/>
  <c r="B74" i="8"/>
  <c r="A96" i="8"/>
  <c r="A99" i="8"/>
  <c r="A101" i="8"/>
  <c r="A104" i="8"/>
  <c r="A108" i="8"/>
  <c r="A110" i="8"/>
  <c r="B113" i="8"/>
  <c r="B114" i="8"/>
  <c r="C124" i="8"/>
  <c r="C126" i="8"/>
  <c r="A134" i="8"/>
  <c r="A136" i="8"/>
  <c r="B142" i="8"/>
  <c r="C146" i="8"/>
  <c r="G146" i="8"/>
  <c r="B149" i="8"/>
  <c r="B154" i="8"/>
  <c r="B157" i="8"/>
  <c r="B162" i="8"/>
  <c r="F162" i="8"/>
  <c r="B164" i="8"/>
  <c r="D168" i="8"/>
  <c r="H168" i="8"/>
  <c r="B171" i="8"/>
  <c r="B175" i="8"/>
  <c r="B179" i="8"/>
  <c r="A190" i="8"/>
  <c r="C9" i="5"/>
  <c r="G9" i="5"/>
  <c r="A31" i="8"/>
  <c r="B33" i="8"/>
  <c r="B56" i="8"/>
  <c r="D57" i="8"/>
  <c r="A59" i="8"/>
  <c r="B60" i="8"/>
  <c r="A74" i="8"/>
  <c r="C81" i="8"/>
  <c r="C91" i="8"/>
  <c r="C94" i="8"/>
  <c r="A98" i="8"/>
  <c r="D99" i="8"/>
  <c r="C102" i="8"/>
  <c r="C106" i="8"/>
  <c r="C109" i="8"/>
  <c r="A113" i="8"/>
  <c r="A114" i="8"/>
  <c r="B120" i="8"/>
  <c r="B124" i="8"/>
  <c r="B126" i="8"/>
  <c r="D134" i="8"/>
  <c r="D136" i="8"/>
  <c r="B146" i="8"/>
  <c r="F146" i="8"/>
  <c r="B148" i="8"/>
  <c r="C153" i="8"/>
  <c r="B156" i="8"/>
  <c r="A161" i="8"/>
  <c r="E162" i="8"/>
  <c r="B163" i="8"/>
  <c r="C168" i="8"/>
  <c r="G168" i="8"/>
  <c r="B170" i="8"/>
  <c r="B174" i="8"/>
  <c r="B178" i="8"/>
  <c r="A183" i="8"/>
  <c r="A188" i="8"/>
  <c r="B9" i="5"/>
  <c r="B32" i="8"/>
  <c r="B43" i="8"/>
  <c r="A57" i="8"/>
  <c r="B58" i="8"/>
  <c r="D59" i="8"/>
  <c r="A62" i="8"/>
  <c r="D74" i="8"/>
  <c r="C80" i="8"/>
  <c r="D82" i="8"/>
  <c r="C90" i="8"/>
  <c r="B96" i="8"/>
  <c r="B99" i="8"/>
  <c r="A102" i="8"/>
  <c r="A106" i="8"/>
  <c r="A109" i="8"/>
  <c r="B111" i="8"/>
  <c r="C113" i="8"/>
  <c r="C114" i="8"/>
  <c r="A122" i="8"/>
  <c r="D124" i="8"/>
  <c r="D126" i="8"/>
  <c r="B134" i="8"/>
  <c r="B136" i="8"/>
  <c r="D146" i="8"/>
  <c r="H146" i="8"/>
  <c r="A151" i="8"/>
  <c r="B155" i="8"/>
  <c r="B158" i="8"/>
  <c r="C162" i="8"/>
  <c r="G162" i="8"/>
  <c r="B165" i="8"/>
  <c r="E168" i="8"/>
  <c r="I168" i="8"/>
  <c r="B172" i="8"/>
  <c r="B176" i="8"/>
  <c r="B180" i="8"/>
  <c r="C183" i="8"/>
  <c r="B7" i="5"/>
  <c r="H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111" authorId="0" shapeId="0" xr:uid="{00000000-0006-0000-0100-000001000000}">
      <text>
        <r>
          <rPr>
            <sz val="9"/>
            <color indexed="81"/>
            <rFont val="Tahoma"/>
            <family val="2"/>
          </rPr>
          <t xml:space="preserve">Formato para la fecha de expresión de las unidades monetarias del plan de negocios DD-MM-AA
</t>
        </r>
      </text>
    </comment>
    <comment ref="C113" authorId="0" shapeId="0" xr:uid="{00000000-0006-0000-0100-000002000000}">
      <text>
        <r>
          <rPr>
            <sz val="9"/>
            <color indexed="81"/>
            <rFont val="Tahoma"/>
            <family val="2"/>
          </rPr>
          <t>Esta información debe agregarse a una misma fecha base y considerar de manera uniforme el efecto de la depreciación.</t>
        </r>
      </text>
    </comment>
    <comment ref="D113" authorId="0" shapeId="0" xr:uid="{00000000-0006-0000-0100-000003000000}">
      <text>
        <r>
          <rPr>
            <sz val="9"/>
            <color indexed="81"/>
            <rFont val="Tahoma"/>
            <family val="2"/>
          </rPr>
          <t>En el caso de sistemas operando, la información relativa a Vida útil estimada, corresponde al valor remanente a partir de la fecha de llenado del formato.</t>
        </r>
      </text>
    </comment>
    <comment ref="C124" authorId="0" shapeId="0" xr:uid="{00000000-0006-0000-0100-000004000000}">
      <text>
        <r>
          <rPr>
            <sz val="9"/>
            <color indexed="81"/>
            <rFont val="Tahoma"/>
            <family val="2"/>
          </rPr>
          <t>La información debe estar expresada en la misma fecha base.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4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400-000002000000}">
      <text>
        <r>
          <rPr>
            <sz val="9"/>
            <color indexed="81"/>
            <rFont val="Tahoma"/>
            <family val="2"/>
          </rPr>
          <t>Nombre del solicitante en el caso de persona física y nombre del representante legal en el caso de persona moral.</t>
        </r>
      </text>
    </comment>
    <comment ref="D11" authorId="0" shapeId="0" xr:uid="{00000000-0006-0000-04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4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<sst xmlns="http://schemas.openxmlformats.org/spreadsheetml/2006/main" count="144" uniqueCount="137">
  <si>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</si>
  <si>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</si>
  <si>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</si>
  <si>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</si>
  <si>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</si>
  <si>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</si>
  <si>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</si>
  <si>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</si>
  <si>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</si>
  <si>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</si>
  <si>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</si>
  <si>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</si>
  <si>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</si>
  <si>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</si>
  <si>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</si>
  <si>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</si>
  <si>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</si>
  <si>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</si>
  <si>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</si>
  <si>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</si>
  <si>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</si>
  <si>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</si>
  <si>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</si>
  <si>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</si>
  <si>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</si>
  <si>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</si>
  <si>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</si>
  <si>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</si>
  <si>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</si>
  <si>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</si>
  <si>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</si>
  <si>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</si>
  <si>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</si>
  <si>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</si>
  <si>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</si>
  <si>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</si>
  <si>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</si>
  <si>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</si>
  <si>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</si>
  <si>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</si>
  <si>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</si>
  <si>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</si>
  <si>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</si>
  <si>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</si>
  <si>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</si>
  <si>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</si>
  <si>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</si>
  <si>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</si>
  <si>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</si>
  <si>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</si>
  <si>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</si>
  <si>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</si>
  <si>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</si>
  <si>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</si>
  <si>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</si>
  <si>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</si>
  <si>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</si>
  <si>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</si>
  <si>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</si>
  <si>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</si>
  <si>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</si>
  <si>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</si>
  <si>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</si>
  <si>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</si>
  <si>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</si>
  <si>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Veracruz</t>
  </si>
  <si>
    <t>Michoacán</t>
  </si>
  <si>
    <t>Coahuila</t>
  </si>
  <si>
    <t>Manifiesto bajo protesta de decir verdad, que los datos asentados en la presente solicitud son ciertos y verificables en cualquier momento por esta Comisión.</t>
  </si>
  <si>
    <t>física</t>
  </si>
  <si>
    <t>Estatus del sistema</t>
  </si>
  <si>
    <t>moral</t>
  </si>
  <si>
    <t>ANEXO 1</t>
  </si>
  <si>
    <t>Gasolina</t>
  </si>
  <si>
    <t>Otros petrolíferos (especificar)</t>
  </si>
  <si>
    <t>Bioenergéticos (indicar)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</si>
  <si>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</si>
  <si>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</si>
  <si>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</si>
  <si>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</si>
  <si>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</si>
  <si>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</si>
  <si>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</si>
  <si>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 xml:space="preserve">a) La persona  moral que pretenda llevar a cabo la actividad de distribución por ducto de  petrolíferos en términos de lo dispuesto en los artículos 35 y 38 del Reglamento. </t>
  </si>
  <si>
    <t>b) La persona moral que pretenda llevar a cabo la actividad de distribución por ducto de bioenergéticos, en términos de lo dispuesto en el artículo 41, fracción II, de la Ley de Órganos Reguladores Coordinados en Materia Energética (LORCME).</t>
  </si>
  <si>
    <t xml:space="preserve">c) El envío deberá efecutarse como parte fundamental de la solicitud de permiso de distribución  por ducto de petrolíferos y bioenergéticos, a través del portal de la Oficialía de Partes Electrónica (OPE) para lo cual deberá contar con un USUARIO y CONTRASEÑA válidos. </t>
  </si>
  <si>
    <t>Formato de carta compromiso de seguros para persona moral</t>
  </si>
  <si>
    <t xml:space="preserve"> [Llenar campos en gris con la información correspondiente]:</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</si>
  <si>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</si>
  <si>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</si>
  <si>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</si>
  <si>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</si>
  <si>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</si>
  <si>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</si>
  <si>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</si>
  <si>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</si>
  <si>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</si>
  <si>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</si>
  <si>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</si>
  <si>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</si>
  <si>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</si>
  <si>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</si>
  <si>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Nombre del representante legal de la empresa</t>
  </si>
  <si>
    <t>FORMATO CRE NO. 4 DISTRIBUCIÓN POR DUCTO</t>
  </si>
  <si>
    <t xml:space="preserve">Cada una de las hojas de cálculo del FORMATO CRE No.4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</si>
  <si>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4  y el número de campo para el cual se anexa la información.</t>
  </si>
  <si>
    <t>a) El FORMATO CRE No. 4 contiene campos e instrucciones precisas para que la CRE cuente con toda la información necesaria para el otorgamiento de permiso de distribución por ducto.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a través de la página electrónica de la Comisión indicada a continuación:</t>
  </si>
  <si>
    <t>Distribución por ducto</t>
  </si>
  <si>
    <t>f) Solicitante: La persona  moral que lleva a cabo o desea llevar a cabo la actividad de distribución por medio de ductos de acuerdo a lo establecido en la LH y la LORCME y requiere para tal fin del permiso expedido por la CRE.</t>
  </si>
  <si>
    <t>FORMATO CRE NO. 4  DISTRIBUCIÓN POR DUCTO</t>
  </si>
  <si>
    <t>Gas LP</t>
  </si>
  <si>
    <t xml:space="preserve">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
</t>
  </si>
  <si>
    <t xml:space="preserve">El FORMATO CRE No. 4 DISTRIBUCIÓN POR DUCTO [FORMATO CRE No. 4], es un requerimiento legal para la solicitud de permiso de distribución por ducto de petrolíferos y bioenergéticos. Este reporte está diseñado para recabar información financiera, operativa y datos generales de las personas  morales que soliciten un permiso para prestar el servicio de distribución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</si>
  <si>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r>
      <t xml:space="preserve">a) El FORMATO CRE No. 4 Deberá enviarse de manera electrónica vía OPE en archivo tipo </t>
    </r>
    <r>
      <rPr>
        <i/>
        <sz val="11"/>
        <color theme="1"/>
        <rFont val="Arial Narrow"/>
        <family val="2"/>
      </rPr>
      <t>Excel Office (*.xls)</t>
    </r>
    <r>
      <rPr>
        <sz val="11"/>
        <color theme="1"/>
        <rFont val="Arial Narrow"/>
        <family val="2"/>
      </rPr>
      <t>, el llenado debe cubrir la hoja de cálculo CRE  4 Requisitos, CRE 4 Carta seguros y solamente en el caso de los sistemas operando deberá llenar la hoja CRE 4 Anexo.</t>
    </r>
  </si>
  <si>
    <t>d) Deberá enviar los archivos electrónicos señalados en los puntos a) y b) una vez cuente con un USUARIO y CONTRASEÑA válido de la OPE y una vez haya efectuado el pago de derechos y aprovechamientos en el sistema e5 de la CRE. Sin el pago de derechos correspondiente la Comisión no estará en posibilidad de evaluar la solicitud.</t>
  </si>
  <si>
    <t>b) LH: La Ley de Hidrocarburos</t>
  </si>
  <si>
    <t>b) Los campos señalados en color verde corresponden a celdas que contienen instrucciones o bien que señalan documentos específicos que el solicitante deberá agregar como parte de su información, el solicitante deberá acompañar el FORMATO CRE No. 4 en formato  Excel debidamente llenado y acompañado de los documentos indicados en estos campos color verde en formato PDF o Excel según de indique, indicando en el nombre del archivo  la hoja y el campo para el cual se anexa la información.</t>
  </si>
  <si>
    <t>Domicilio (ubicación de las instalaciones o sistema): calle, número exterior, número interior, colonia</t>
  </si>
  <si>
    <t>Estado de la República Mexicana</t>
  </si>
  <si>
    <t>Código postal</t>
  </si>
  <si>
    <t>Teléfono (a 10 dígitos incluyendo clave de larga distancia)</t>
  </si>
  <si>
    <t>Pago de derechos/aprovechamientos</t>
  </si>
  <si>
    <t>* Anexar comprobante de pago de derechos/aprovechamientos (recibo de pago o comprobante de transferencia electrónica).</t>
  </si>
  <si>
    <t>Producto a ser distribuido:</t>
  </si>
  <si>
    <t>objeto de la solicitud de permiso presentada a esta Comisión Reguladora de Energía, asimismo, manifiesta que las características del seguro corresponderán a los requisitos que defina la Agencia.</t>
  </si>
  <si>
    <t>Fecha de inicio de operaciones, en caso de estar operando (formato DD-MM-AAAA)</t>
  </si>
  <si>
    <t>Razón social de la persona moral solicitante</t>
  </si>
  <si>
    <r>
      <t>El FORMATO CRE No. 1 está dividido en cuatro  hojas de cálculo, ésta primera hoja</t>
    </r>
    <r>
      <rPr>
        <i/>
        <sz val="11"/>
        <color theme="1"/>
        <rFont val="Arial Narrow"/>
        <family val="2"/>
      </rPr>
      <t xml:space="preserve"> CRE 4 Carátula</t>
    </r>
    <r>
      <rPr>
        <sz val="11"/>
        <color theme="1"/>
        <rFont val="Arial Narrow"/>
        <family val="2"/>
      </rPr>
      <t xml:space="preserve"> contiene la presentación e instrucciones generales para el llenado del formato, la segunda hoja </t>
    </r>
    <r>
      <rPr>
        <i/>
        <sz val="11"/>
        <color theme="1"/>
        <rFont val="Arial Narrow"/>
        <family val="2"/>
      </rPr>
      <t>CRE 4 Requisitos</t>
    </r>
    <r>
      <rPr>
        <sz val="11"/>
        <color theme="1"/>
        <rFont val="Arial Narrow"/>
        <family val="2"/>
      </rPr>
      <t xml:space="preserve"> contiene campos de llenado obligatorio o instrucciones para que el solicitante adjunte archivos con infomación específica,  la hoja </t>
    </r>
    <r>
      <rPr>
        <i/>
        <sz val="11"/>
        <color theme="1"/>
        <rFont val="Arial Narrow"/>
        <family val="2"/>
      </rPr>
      <t>CRE 4 Anexo</t>
    </r>
    <r>
      <rPr>
        <sz val="11"/>
        <color theme="1"/>
        <rFont val="Arial Narrow"/>
        <family val="2"/>
      </rPr>
      <t xml:space="preserve">  contiene un formato que deberán llenar solamente los solicitantes de  permiso cuyos sistemas se encuentra ya en operaciones, finalmente la hoja </t>
    </r>
    <r>
      <rPr>
        <i/>
        <sz val="11"/>
        <color theme="1"/>
        <rFont val="Arial Narrow"/>
        <family val="2"/>
      </rPr>
      <t>CRE 4 Carta seguros</t>
    </r>
    <r>
      <rPr>
        <sz val="11"/>
        <color theme="1"/>
        <rFont val="Arial Narrow"/>
        <family val="2"/>
      </rPr>
      <t xml:space="preserve"> contiene un formato que deberá llenar para el compromiso de cumplir con la obligación de contratación de los seguros necesarios para llevar a cabo la actividad regulada. Finalmente la hoja Anexo 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</si>
  <si>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</si>
  <si>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</si>
  <si>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</si>
  <si>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</si>
  <si>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</si>
  <si>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</si>
  <si>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II Carta Compromiso</t>
  </si>
  <si>
    <t>Número del permiso del comercializador del producto expedido por la CRE o en su caso número de permiso del importador del producto expedido por la Sener.</t>
  </si>
  <si>
    <t xml:space="preserve">1. Que el diseño de las instalaciones y equipos que son y serán utilizados para la actividad de distribución por ducto son acordes con la normatividad aplicable y las mejores prácticas de la industria del sector hidrocarburos.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</si>
</sst>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0.00_ ;[Red]\-#,##0.00\ "/>
    <numFmt numFmtId="166" formatCode="0.00;[Red]0.00"/>
  </numFmts>
  <fonts count="29"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0"/>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color theme="4"/>
      <name val="Arial Narrow"/>
      <family val="2"/>
    </font>
    <font>
      <sz val="11"/>
      <name val="Arial Narrow"/>
      <family val="2"/>
    </font>
    <font>
      <sz val="9"/>
      <color indexed="81"/>
      <name val="Tahoma"/>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sz val="12"/>
      <color theme="1"/>
      <name val="Arial Narrow"/>
      <family val="2"/>
    </font>
    <font>
      <b/>
      <sz val="9"/>
      <color indexed="81"/>
      <name val="Tahoma"/>
      <family val="2"/>
    </font>
    <font>
      <u/>
      <sz val="11"/>
      <color theme="10"/>
      <name val="Calibri"/>
      <family val="2"/>
      <scheme val="minor"/>
    </font>
    <font>
      <b/>
      <sz val="14"/>
      <color theme="1"/>
      <name val="Arial Narrow"/>
      <family val="2"/>
    </font>
    <font>
      <sz val="11"/>
      <color rgb="FFFF0000"/>
      <name val="Arial Narrow"/>
      <family val="2"/>
    </font>
    <font>
      <b/>
      <sz val="11"/>
      <color rgb="FFFF0000"/>
      <name val="Arial Narrow"/>
      <family val="2"/>
    </font>
    <font>
      <b/>
      <sz val="11"/>
      <color theme="0"/>
      <name val="Calibri"/>
      <family val="2"/>
      <scheme val="minor"/>
    </font>
    <font>
      <sz val="11"/>
      <color theme="0"/>
      <name val="Calibri"/>
      <family val="2"/>
      <scheme val="minor"/>
    </font>
    <font>
      <sz val="14"/>
      <color theme="1"/>
      <name val="Arial Narrow"/>
      <family val="2"/>
    </font>
    <font>
      <sz val="14"/>
      <color theme="0"/>
      <name val="Arial Narrow"/>
      <family val="2"/>
    </font>
    <font>
      <i/>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38">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7"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8" fillId="2" borderId="0" xfId="0" applyFont="1" applyFill="1"/>
    <xf numFmtId="0" fontId="3" fillId="2" borderId="0" xfId="0" applyFont="1" applyFill="1" applyBorder="1" applyAlignment="1">
      <alignment horizontal="center"/>
    </xf>
    <xf numFmtId="0" fontId="3" fillId="2" borderId="0" xfId="0" applyFont="1" applyFill="1" applyAlignment="1">
      <alignment horizontal="distributed" wrapText="1"/>
    </xf>
    <xf numFmtId="0" fontId="6" fillId="2" borderId="0" xfId="0" applyFont="1" applyFill="1" applyBorder="1" applyAlignment="1">
      <alignment vertical="center"/>
    </xf>
    <xf numFmtId="0" fontId="3" fillId="2" borderId="1" xfId="0" applyFont="1" applyFill="1" applyBorder="1" applyAlignment="1">
      <alignment horizontal="center"/>
    </xf>
    <xf numFmtId="0" fontId="3" fillId="3" borderId="1" xfId="0" applyFont="1" applyFill="1" applyBorder="1"/>
    <xf numFmtId="0" fontId="3" fillId="4" borderId="1" xfId="0" applyFont="1" applyFill="1" applyBorder="1"/>
    <xf numFmtId="0" fontId="3" fillId="5" borderId="1" xfId="0" applyFont="1" applyFill="1" applyBorder="1" applyAlignment="1">
      <alignment wrapText="1"/>
    </xf>
    <xf numFmtId="0" fontId="3" fillId="4" borderId="1" xfId="0" applyFont="1" applyFill="1" applyBorder="1" applyAlignment="1">
      <alignment vertical="center"/>
    </xf>
    <xf numFmtId="0" fontId="4" fillId="2" borderId="0" xfId="0" applyFont="1" applyFill="1" applyBorder="1" applyAlignment="1">
      <alignment horizontal="center" vertical="center" wrapText="1"/>
    </xf>
    <xf numFmtId="0" fontId="3" fillId="2" borderId="0" xfId="0" applyFont="1" applyFill="1" applyBorder="1" applyAlignment="1"/>
    <xf numFmtId="0" fontId="3" fillId="2" borderId="8" xfId="0" applyFont="1" applyFill="1" applyBorder="1" applyAlignment="1">
      <alignment vertical="center"/>
    </xf>
    <xf numFmtId="0" fontId="3" fillId="2" borderId="8" xfId="0" applyFont="1" applyFill="1" applyBorder="1"/>
    <xf numFmtId="0" fontId="3" fillId="4" borderId="9" xfId="0" applyFont="1" applyFill="1" applyBorder="1" applyAlignment="1">
      <alignment vertical="center"/>
    </xf>
    <xf numFmtId="9" fontId="11" fillId="4" borderId="1" xfId="2" applyFont="1" applyFill="1" applyBorder="1" applyAlignment="1">
      <alignment vertical="center"/>
    </xf>
    <xf numFmtId="0" fontId="12" fillId="5" borderId="0" xfId="0" applyFont="1" applyFill="1" applyAlignment="1">
      <alignment horizontal="distributed" wrapText="1"/>
    </xf>
    <xf numFmtId="0" fontId="12" fillId="4" borderId="0" xfId="0" applyFont="1" applyFill="1" applyAlignment="1">
      <alignment horizontal="distributed" wrapText="1"/>
    </xf>
    <xf numFmtId="0" fontId="3" fillId="2" borderId="0" xfId="0" applyFont="1" applyFill="1" applyAlignment="1">
      <alignment horizontal="center" wrapText="1"/>
    </xf>
    <xf numFmtId="0" fontId="3" fillId="2" borderId="1" xfId="0" applyFont="1" applyFill="1" applyBorder="1" applyAlignment="1">
      <alignment horizontal="center" vertical="center"/>
    </xf>
    <xf numFmtId="43" fontId="3" fillId="4" borderId="1" xfId="1" applyFont="1" applyFill="1" applyBorder="1"/>
    <xf numFmtId="0" fontId="3" fillId="4" borderId="5" xfId="0" applyFont="1" applyFill="1" applyBorder="1" applyAlignment="1">
      <alignment vertical="center"/>
    </xf>
    <xf numFmtId="0" fontId="4"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vertical="center"/>
    </xf>
    <xf numFmtId="9" fontId="11" fillId="2" borderId="1" xfId="2"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4" borderId="1" xfId="0" applyFont="1" applyFill="1" applyBorder="1" applyAlignment="1">
      <alignment wrapText="1"/>
    </xf>
    <xf numFmtId="43" fontId="3" fillId="4" borderId="1" xfId="0" applyNumberFormat="1" applyFont="1" applyFill="1" applyBorder="1"/>
    <xf numFmtId="165" fontId="3" fillId="4" borderId="1" xfId="1" applyNumberFormat="1" applyFont="1" applyFill="1" applyBorder="1" applyAlignment="1">
      <alignment vertical="center"/>
    </xf>
    <xf numFmtId="165" fontId="3" fillId="2"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6" borderId="1" xfId="0" applyFont="1" applyFill="1" applyBorder="1" applyAlignment="1">
      <alignment vertical="center"/>
    </xf>
    <xf numFmtId="165" fontId="3" fillId="6" borderId="1" xfId="1" applyNumberFormat="1" applyFont="1" applyFill="1" applyBorder="1" applyAlignment="1">
      <alignment vertical="center"/>
    </xf>
    <xf numFmtId="43" fontId="3" fillId="6" borderId="1" xfId="1" applyFont="1" applyFill="1" applyBorder="1" applyAlignment="1">
      <alignment vertical="center"/>
    </xf>
    <xf numFmtId="9" fontId="3" fillId="4" borderId="1" xfId="2" applyFont="1" applyFill="1" applyBorder="1" applyAlignment="1">
      <alignment vertical="center"/>
    </xf>
    <xf numFmtId="10" fontId="3" fillId="4" borderId="1" xfId="0" applyNumberFormat="1" applyFont="1" applyFill="1" applyBorder="1" applyAlignment="1">
      <alignment vertical="center"/>
    </xf>
    <xf numFmtId="165" fontId="3" fillId="4" borderId="1" xfId="0" applyNumberFormat="1" applyFont="1" applyFill="1" applyBorder="1" applyAlignment="1">
      <alignment vertical="center"/>
    </xf>
    <xf numFmtId="166" fontId="3" fillId="4" borderId="1" xfId="0" applyNumberFormat="1" applyFont="1" applyFill="1" applyBorder="1" applyAlignment="1">
      <alignment vertical="center"/>
    </xf>
    <xf numFmtId="166" fontId="3" fillId="4" borderId="1" xfId="0" applyNumberFormat="1" applyFont="1" applyFill="1" applyBorder="1"/>
    <xf numFmtId="166" fontId="3" fillId="4" borderId="1" xfId="1" applyNumberFormat="1" applyFont="1" applyFill="1" applyBorder="1" applyAlignment="1">
      <alignment vertical="center"/>
    </xf>
    <xf numFmtId="8" fontId="3" fillId="2" borderId="0" xfId="0" applyNumberFormat="1" applyFont="1" applyFill="1" applyBorder="1" applyAlignment="1">
      <alignment vertical="center"/>
    </xf>
    <xf numFmtId="165" fontId="3" fillId="2" borderId="0" xfId="0" applyNumberFormat="1" applyFont="1" applyFill="1" applyBorder="1" applyAlignment="1">
      <alignment vertical="center"/>
    </xf>
    <xf numFmtId="166" fontId="3" fillId="2"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2" borderId="0" xfId="0" applyNumberFormat="1" applyFont="1" applyFill="1" applyBorder="1"/>
    <xf numFmtId="0" fontId="4" fillId="2" borderId="0" xfId="0" applyFont="1" applyFill="1" applyAlignment="1">
      <alignment wrapText="1"/>
    </xf>
    <xf numFmtId="0" fontId="4" fillId="2" borderId="0" xfId="0" applyFont="1" applyFill="1" applyAlignment="1">
      <alignment horizontal="center"/>
    </xf>
    <xf numFmtId="0" fontId="3" fillId="2" borderId="7" xfId="0" applyFont="1" applyFill="1" applyBorder="1" applyAlignment="1">
      <alignment wrapText="1"/>
    </xf>
    <xf numFmtId="0" fontId="3" fillId="2" borderId="12" xfId="0" applyFont="1" applyFill="1" applyBorder="1" applyAlignment="1">
      <alignment vertical="center"/>
    </xf>
    <xf numFmtId="0" fontId="3" fillId="2" borderId="12" xfId="0" applyFont="1" applyFill="1" applyBorder="1" applyAlignment="1">
      <alignment horizontal="center"/>
    </xf>
    <xf numFmtId="0" fontId="4" fillId="2" borderId="0" xfId="0" applyFont="1" applyFill="1" applyAlignment="1">
      <alignment horizontal="left" vertical="center"/>
    </xf>
    <xf numFmtId="0" fontId="16" fillId="2" borderId="0" xfId="0" applyFont="1" applyFill="1" applyAlignment="1">
      <alignment horizontal="center"/>
    </xf>
    <xf numFmtId="0" fontId="15" fillId="2" borderId="0" xfId="0" applyFont="1" applyFill="1" applyAlignment="1">
      <alignment horizontal="justify" wrapText="1"/>
    </xf>
    <xf numFmtId="0" fontId="17" fillId="2" borderId="0" xfId="0" applyFont="1" applyFill="1"/>
    <xf numFmtId="0" fontId="3" fillId="2" borderId="0" xfId="0" applyFont="1" applyFill="1" applyAlignment="1" applyProtection="1">
      <alignment wrapText="1"/>
      <protection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9"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3" fillId="2" borderId="0" xfId="0" applyFont="1" applyFill="1" applyAlignment="1" applyProtection="1">
      <alignment horizontal="right"/>
      <protection hidden="1"/>
    </xf>
    <xf numFmtId="0" fontId="4" fillId="2" borderId="0" xfId="0" applyFont="1" applyFill="1" applyAlignment="1" applyProtection="1">
      <alignment horizontal="justify" vertical="center" wrapText="1"/>
      <protection hidden="1"/>
    </xf>
    <xf numFmtId="0" fontId="3" fillId="2" borderId="0" xfId="0" applyFont="1" applyFill="1" applyAlignment="1" applyProtection="1">
      <protection hidden="1"/>
    </xf>
    <xf numFmtId="0" fontId="9"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9"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4" fillId="2" borderId="9"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4" borderId="0" xfId="0" applyFont="1" applyFill="1"/>
    <xf numFmtId="165" fontId="3" fillId="4" borderId="1" xfId="0" applyNumberFormat="1" applyFont="1" applyFill="1" applyBorder="1"/>
    <xf numFmtId="10" fontId="3" fillId="4" borderId="1" xfId="2" applyNumberFormat="1" applyFont="1" applyFill="1" applyBorder="1" applyAlignment="1">
      <alignment vertical="center"/>
    </xf>
    <xf numFmtId="0" fontId="12" fillId="2" borderId="0" xfId="0" applyFont="1" applyFill="1" applyAlignment="1">
      <alignment horizontal="distributed" wrapText="1"/>
    </xf>
    <xf numFmtId="0" fontId="17" fillId="2" borderId="0" xfId="0" applyFont="1" applyFill="1" applyProtection="1">
      <protection locked="0" hidden="1"/>
    </xf>
    <xf numFmtId="0" fontId="3" fillId="5" borderId="1" xfId="0" applyFont="1" applyFill="1" applyBorder="1" applyAlignment="1" applyProtection="1">
      <alignment wrapText="1"/>
      <protection hidden="1"/>
    </xf>
    <xf numFmtId="0" fontId="18" fillId="2" borderId="0" xfId="0" applyFont="1" applyFill="1"/>
    <xf numFmtId="0" fontId="16" fillId="2" borderId="0" xfId="0" applyFont="1" applyFill="1" applyAlignment="1">
      <alignment vertical="center"/>
    </xf>
    <xf numFmtId="0" fontId="16" fillId="2" borderId="0" xfId="0" applyFont="1" applyFill="1"/>
    <xf numFmtId="0" fontId="18" fillId="2" borderId="0" xfId="0" applyFont="1" applyFill="1" applyAlignment="1">
      <alignment horizontal="justify"/>
    </xf>
    <xf numFmtId="0" fontId="16" fillId="3" borderId="1" xfId="0" applyFont="1" applyFill="1" applyBorder="1" applyAlignment="1" applyProtection="1">
      <protection hidden="1"/>
    </xf>
    <xf numFmtId="0" fontId="18" fillId="2" borderId="0" xfId="0" applyFont="1" applyFill="1" applyBorder="1" applyAlignment="1" applyProtection="1">
      <alignment horizontal="center"/>
      <protection hidden="1"/>
    </xf>
    <xf numFmtId="0" fontId="16" fillId="3" borderId="1" xfId="0" applyFont="1" applyFill="1" applyBorder="1" applyAlignment="1" applyProtection="1">
      <alignment horizontal="center"/>
      <protection hidden="1"/>
    </xf>
    <xf numFmtId="0" fontId="18" fillId="2" borderId="0" xfId="0" applyFont="1" applyFill="1" applyBorder="1"/>
    <xf numFmtId="0" fontId="18" fillId="2" borderId="0" xfId="0" applyFont="1" applyFill="1" applyAlignment="1">
      <alignment vertical="center" wrapText="1"/>
    </xf>
    <xf numFmtId="0" fontId="18" fillId="2" borderId="0" xfId="0" applyFont="1" applyFill="1" applyAlignment="1">
      <alignment vertical="center"/>
    </xf>
    <xf numFmtId="0" fontId="18" fillId="3" borderId="1" xfId="0" applyFont="1" applyFill="1" applyBorder="1" applyAlignment="1">
      <alignment vertical="center" wrapText="1"/>
    </xf>
    <xf numFmtId="0" fontId="18" fillId="2" borderId="0" xfId="0" applyFont="1" applyFill="1" applyBorder="1" applyAlignment="1" applyProtection="1">
      <protection hidden="1"/>
    </xf>
    <xf numFmtId="0" fontId="18" fillId="2" borderId="0" xfId="0" applyFont="1" applyFill="1" applyAlignment="1">
      <alignment horizontal="justify" wrapText="1"/>
    </xf>
    <xf numFmtId="0" fontId="3" fillId="5" borderId="1" xfId="0" applyFont="1" applyFill="1" applyBorder="1" applyAlignment="1" applyProtection="1">
      <alignment vertical="center" wrapText="1"/>
      <protection hidden="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7" fillId="2" borderId="0" xfId="0" applyFont="1" applyFill="1" applyBorder="1" applyProtection="1">
      <protection locked="0" hidden="1"/>
    </xf>
    <xf numFmtId="0" fontId="23" fillId="2" borderId="0" xfId="0" applyFont="1" applyFill="1" applyBorder="1" applyAlignment="1" applyProtection="1">
      <alignment wrapText="1"/>
      <protection hidden="1"/>
    </xf>
    <xf numFmtId="0" fontId="17" fillId="2" borderId="0" xfId="0" applyFont="1" applyFill="1" applyProtection="1">
      <protection hidden="1"/>
    </xf>
    <xf numFmtId="0" fontId="4" fillId="2" borderId="0" xfId="0" applyFont="1" applyFill="1" applyAlignment="1" applyProtection="1">
      <alignment horizontal="justify" wrapText="1"/>
      <protection hidden="1"/>
    </xf>
    <xf numFmtId="0" fontId="4" fillId="2" borderId="0" xfId="0" applyFont="1" applyFill="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Alignment="1">
      <alignment vertical="center" wrapText="1"/>
    </xf>
    <xf numFmtId="0" fontId="3" fillId="2" borderId="13" xfId="0" applyFont="1" applyFill="1" applyBorder="1"/>
    <xf numFmtId="0" fontId="3" fillId="3" borderId="4" xfId="0" applyFont="1" applyFill="1" applyBorder="1"/>
    <xf numFmtId="0" fontId="3" fillId="2" borderId="0" xfId="0" applyFont="1" applyFill="1" applyAlignment="1">
      <alignment horizontal="justify" vertical="center"/>
    </xf>
    <xf numFmtId="0" fontId="17" fillId="2" borderId="0" xfId="0" applyFont="1" applyFill="1" applyProtection="1">
      <protection locked="0"/>
    </xf>
    <xf numFmtId="0" fontId="22" fillId="2" borderId="0" xfId="0" applyFont="1" applyFill="1" applyAlignment="1" applyProtection="1">
      <alignment wrapText="1"/>
      <protection hidden="1"/>
    </xf>
    <xf numFmtId="0" fontId="3" fillId="5" borderId="2" xfId="0"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0" fontId="3" fillId="5" borderId="1" xfId="0" applyFont="1" applyFill="1" applyBorder="1" applyProtection="1">
      <protection hidden="1"/>
    </xf>
    <xf numFmtId="0" fontId="20" fillId="2" borderId="0" xfId="3" applyFill="1" applyAlignment="1" applyProtection="1">
      <alignment horizontal="center" vertical="center" wrapText="1"/>
      <protection hidden="1"/>
    </xf>
    <xf numFmtId="0" fontId="3" fillId="5" borderId="1" xfId="0" applyFont="1" applyFill="1" applyBorder="1" applyAlignment="1" applyProtection="1">
      <alignment vertical="center"/>
      <protection hidden="1"/>
    </xf>
    <xf numFmtId="0" fontId="3" fillId="5" borderId="1" xfId="0" applyFont="1" applyFill="1" applyBorder="1" applyAlignment="1" applyProtection="1">
      <alignment horizontal="justify" vertical="center"/>
      <protection hidden="1"/>
    </xf>
    <xf numFmtId="0" fontId="4" fillId="2" borderId="5" xfId="0" applyFont="1" applyFill="1" applyBorder="1" applyAlignment="1" applyProtection="1">
      <alignment horizontal="center" vertical="center" wrapText="1"/>
      <protection hidden="1"/>
    </xf>
    <xf numFmtId="0" fontId="6" fillId="2" borderId="9"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4" fontId="6" fillId="2" borderId="1" xfId="0" applyNumberFormat="1" applyFont="1" applyFill="1" applyBorder="1" applyAlignment="1" applyProtection="1">
      <alignment vertical="center"/>
      <protection hidden="1"/>
    </xf>
    <xf numFmtId="0" fontId="6" fillId="2" borderId="5" xfId="0" applyFont="1" applyFill="1" applyBorder="1" applyAlignment="1" applyProtection="1">
      <alignment vertical="center"/>
      <protection hidden="1"/>
    </xf>
    <xf numFmtId="0" fontId="3" fillId="2" borderId="4" xfId="0" applyFont="1" applyFill="1" applyBorder="1" applyProtection="1">
      <protection hidden="1"/>
    </xf>
    <xf numFmtId="0" fontId="4" fillId="2" borderId="8" xfId="0" applyFont="1" applyFill="1" applyBorder="1" applyAlignment="1" applyProtection="1">
      <protection hidden="1"/>
    </xf>
    <xf numFmtId="0" fontId="6" fillId="2" borderId="1" xfId="0" applyFont="1" applyFill="1" applyBorder="1" applyAlignment="1" applyProtection="1">
      <alignment horizontal="center" vertical="center"/>
      <protection hidden="1"/>
    </xf>
    <xf numFmtId="0" fontId="3" fillId="2" borderId="1" xfId="0" applyFont="1" applyFill="1" applyBorder="1" applyProtection="1">
      <protection hidden="1"/>
    </xf>
    <xf numFmtId="164" fontId="6" fillId="2" borderId="1" xfId="1" applyNumberFormat="1" applyFont="1" applyFill="1" applyBorder="1" applyAlignment="1" applyProtection="1">
      <alignment vertical="center"/>
      <protection hidden="1"/>
    </xf>
    <xf numFmtId="0" fontId="4" fillId="2" borderId="8" xfId="0" applyFont="1" applyFill="1" applyBorder="1" applyProtection="1">
      <protection hidden="1"/>
    </xf>
    <xf numFmtId="0" fontId="4" fillId="2" borderId="6"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wrapText="1"/>
      <protection hidden="1"/>
    </xf>
    <xf numFmtId="0" fontId="3" fillId="2" borderId="6" xfId="0" applyFont="1" applyFill="1" applyBorder="1" applyProtection="1">
      <protection hidden="1"/>
    </xf>
    <xf numFmtId="0" fontId="4"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protection hidden="1"/>
    </xf>
    <xf numFmtId="0" fontId="3" fillId="2" borderId="5" xfId="0" applyFont="1" applyFill="1" applyBorder="1" applyAlignment="1" applyProtection="1">
      <alignment vertical="center"/>
      <protection hidden="1"/>
    </xf>
    <xf numFmtId="0" fontId="3" fillId="2" borderId="2" xfId="0" applyFont="1" applyFill="1" applyBorder="1" applyAlignment="1" applyProtection="1">
      <alignment horizontal="center" wrapText="1"/>
      <protection hidden="1"/>
    </xf>
    <xf numFmtId="0" fontId="3" fillId="2" borderId="1" xfId="0" applyFont="1" applyFill="1" applyBorder="1" applyAlignment="1" applyProtection="1">
      <alignment wrapText="1"/>
      <protection hidden="1"/>
    </xf>
    <xf numFmtId="0" fontId="5" fillId="2" borderId="1" xfId="0" applyFont="1" applyFill="1" applyBorder="1" applyAlignment="1" applyProtection="1">
      <alignment vertical="center" wrapText="1"/>
      <protection hidden="1"/>
    </xf>
    <xf numFmtId="0" fontId="5" fillId="2" borderId="1" xfId="0" applyFont="1" applyFill="1" applyBorder="1" applyAlignment="1" applyProtection="1">
      <alignment vertical="center"/>
      <protection hidden="1"/>
    </xf>
    <xf numFmtId="0" fontId="3" fillId="2" borderId="1" xfId="0" applyFont="1" applyFill="1" applyBorder="1" applyAlignment="1" applyProtection="1">
      <alignment vertical="center"/>
      <protection hidden="1"/>
    </xf>
    <xf numFmtId="0" fontId="21" fillId="2" borderId="0" xfId="0" applyFont="1" applyFill="1" applyProtection="1">
      <protection hidden="1"/>
    </xf>
    <xf numFmtId="0" fontId="4" fillId="2" borderId="0" xfId="0" applyFont="1" applyFill="1" applyAlignment="1" applyProtection="1">
      <alignment horizontal="left" vertical="center"/>
      <protection hidden="1"/>
    </xf>
    <xf numFmtId="0" fontId="25" fillId="2" borderId="0" xfId="0" applyFont="1" applyFill="1"/>
    <xf numFmtId="0" fontId="24" fillId="2" borderId="0" xfId="0" applyFont="1" applyFill="1"/>
    <xf numFmtId="0" fontId="25" fillId="2" borderId="0" xfId="0" applyFont="1" applyFill="1" applyAlignment="1"/>
    <xf numFmtId="0" fontId="3" fillId="2" borderId="0" xfId="0" applyFont="1" applyFill="1" applyBorder="1" applyProtection="1">
      <protection hidden="1"/>
    </xf>
    <xf numFmtId="0" fontId="15" fillId="2" borderId="0" xfId="0" applyFont="1" applyFill="1" applyBorder="1" applyAlignment="1" applyProtection="1">
      <alignment horizontal="center"/>
      <protection hidden="1"/>
    </xf>
    <xf numFmtId="0" fontId="22" fillId="2" borderId="0" xfId="0" applyFont="1" applyFill="1" applyBorder="1" applyProtection="1">
      <protection locked="0" hidden="1"/>
    </xf>
    <xf numFmtId="0" fontId="3" fillId="5" borderId="1" xfId="0" applyFont="1" applyFill="1" applyBorder="1" applyAlignment="1" applyProtection="1">
      <alignment horizontal="justify" vertical="center" wrapText="1"/>
      <protection hidden="1"/>
    </xf>
    <xf numFmtId="8" fontId="3" fillId="2" borderId="0" xfId="0" applyNumberFormat="1" applyFont="1" applyFill="1" applyBorder="1" applyAlignment="1" applyProtection="1">
      <alignment vertical="center"/>
      <protection hidden="1"/>
    </xf>
    <xf numFmtId="0" fontId="23" fillId="2" borderId="0" xfId="0" applyFont="1" applyFill="1" applyAlignment="1" applyProtection="1">
      <alignment wrapText="1"/>
      <protection hidden="1"/>
    </xf>
    <xf numFmtId="0" fontId="22" fillId="2" borderId="0" xfId="0" applyFont="1" applyFill="1"/>
    <xf numFmtId="0" fontId="12" fillId="2" borderId="0" xfId="0" applyFont="1" applyFill="1" applyAlignment="1">
      <alignment vertical="center" wrapText="1"/>
    </xf>
    <xf numFmtId="14" fontId="3" fillId="3" borderId="1" xfId="0" applyNumberFormat="1" applyFont="1" applyFill="1" applyBorder="1"/>
    <xf numFmtId="0" fontId="26" fillId="2" borderId="0" xfId="0" applyFont="1" applyFill="1"/>
    <xf numFmtId="0" fontId="27" fillId="2" borderId="0" xfId="0" applyFont="1" applyFill="1" applyProtection="1">
      <protection hidden="1"/>
    </xf>
    <xf numFmtId="0" fontId="21" fillId="2" borderId="0" xfId="0" applyFont="1" applyFill="1" applyAlignment="1">
      <alignment vertical="center"/>
    </xf>
    <xf numFmtId="0" fontId="21" fillId="2" borderId="0" xfId="0" applyFont="1" applyFill="1" applyAlignment="1">
      <alignment horizontal="center"/>
    </xf>
    <xf numFmtId="0" fontId="21" fillId="2" borderId="0" xfId="0" applyFont="1" applyFill="1"/>
    <xf numFmtId="0" fontId="26" fillId="2" borderId="0" xfId="0" applyFont="1" applyFill="1" applyAlignment="1" applyProtection="1">
      <alignment horizontal="justify"/>
      <protection hidden="1"/>
    </xf>
    <xf numFmtId="0" fontId="26" fillId="2" borderId="0" xfId="0" applyFont="1" applyFill="1" applyAlignment="1">
      <alignment horizontal="justify" wrapText="1"/>
    </xf>
    <xf numFmtId="0" fontId="20" fillId="2" borderId="0" xfId="3" applyFill="1" applyBorder="1" applyAlignment="1">
      <alignment horizontal="center" vertical="center" wrapText="1"/>
    </xf>
    <xf numFmtId="0" fontId="3" fillId="2" borderId="0" xfId="0" applyFont="1" applyFill="1" applyAlignment="1">
      <alignment horizontal="justify" wrapText="1"/>
    </xf>
    <xf numFmtId="0" fontId="3" fillId="4" borderId="2" xfId="0" applyFont="1" applyFill="1" applyBorder="1" applyAlignment="1" applyProtection="1">
      <alignment horizontal="center" wrapText="1"/>
      <protection locked="0"/>
    </xf>
    <xf numFmtId="0" fontId="3" fillId="4" borderId="3" xfId="0" applyFont="1" applyFill="1" applyBorder="1" applyAlignment="1" applyProtection="1">
      <alignment horizontal="center" wrapText="1"/>
      <protection locked="0"/>
    </xf>
    <xf numFmtId="0" fontId="3" fillId="4" borderId="4" xfId="0" applyFont="1" applyFill="1" applyBorder="1" applyAlignment="1" applyProtection="1">
      <alignment horizontal="center" wrapText="1"/>
      <protection locked="0"/>
    </xf>
    <xf numFmtId="0" fontId="4" fillId="2" borderId="9"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165" fontId="4" fillId="2" borderId="2" xfId="1" applyNumberFormat="1" applyFont="1" applyFill="1" applyBorder="1" applyAlignment="1" applyProtection="1">
      <alignment horizontal="center" vertical="center"/>
      <protection hidden="1"/>
    </xf>
    <xf numFmtId="165" fontId="4" fillId="2" borderId="4" xfId="1"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wrapText="1"/>
      <protection locked="0"/>
    </xf>
    <xf numFmtId="0" fontId="3" fillId="4" borderId="3" xfId="0" applyFont="1" applyFill="1" applyBorder="1" applyAlignment="1" applyProtection="1">
      <alignment horizontal="justify"/>
      <protection locked="0"/>
    </xf>
    <xf numFmtId="0" fontId="3" fillId="4" borderId="4" xfId="0" applyFont="1" applyFill="1" applyBorder="1" applyAlignment="1" applyProtection="1">
      <alignment horizontal="justify"/>
      <protection locked="0"/>
    </xf>
    <xf numFmtId="0" fontId="3" fillId="2" borderId="7" xfId="0" applyFont="1" applyFill="1" applyBorder="1" applyAlignment="1">
      <alignment horizontal="justify" wrapText="1"/>
    </xf>
    <xf numFmtId="0" fontId="3" fillId="4" borderId="1" xfId="0" applyFont="1" applyFill="1" applyBorder="1" applyAlignment="1" applyProtection="1">
      <alignment horizontal="justify" vertical="center" wrapText="1"/>
      <protection locked="0"/>
    </xf>
    <xf numFmtId="0" fontId="3" fillId="4" borderId="1" xfId="0" applyFont="1" applyFill="1" applyBorder="1" applyAlignment="1" applyProtection="1">
      <alignment horizontal="justify" vertical="center"/>
      <protection locked="0"/>
    </xf>
    <xf numFmtId="0" fontId="3" fillId="4" borderId="2" xfId="0" applyFont="1" applyFill="1" applyBorder="1" applyAlignment="1" applyProtection="1">
      <alignment horizontal="justify" vertical="center" wrapText="1"/>
      <protection locked="0"/>
    </xf>
    <xf numFmtId="0" fontId="3" fillId="4" borderId="3" xfId="0" applyFont="1" applyFill="1" applyBorder="1" applyAlignment="1" applyProtection="1">
      <alignment horizontal="justify" vertical="center" wrapText="1"/>
      <protection locked="0"/>
    </xf>
    <xf numFmtId="0" fontId="3" fillId="4" borderId="4" xfId="0" applyFont="1" applyFill="1" applyBorder="1" applyAlignment="1" applyProtection="1">
      <alignment horizontal="justify" vertical="center" wrapText="1"/>
      <protection locked="0"/>
    </xf>
    <xf numFmtId="0" fontId="3" fillId="2" borderId="0" xfId="0" applyFont="1" applyFill="1" applyAlignment="1" applyProtection="1">
      <alignment horizontal="justify" wrapText="1"/>
      <protection hidden="1"/>
    </xf>
    <xf numFmtId="0" fontId="3" fillId="5"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18" fillId="2" borderId="0" xfId="0" applyFont="1" applyFill="1" applyAlignment="1">
      <alignment horizontal="justify" wrapText="1"/>
    </xf>
    <xf numFmtId="0" fontId="16" fillId="3" borderId="5" xfId="0" applyFont="1" applyFill="1" applyBorder="1" applyAlignment="1" applyProtection="1">
      <alignment horizontal="center"/>
      <protection hidden="1"/>
    </xf>
    <xf numFmtId="0" fontId="16" fillId="3" borderId="13" xfId="0" applyFont="1" applyFill="1" applyBorder="1" applyAlignment="1" applyProtection="1">
      <alignment horizontal="center"/>
      <protection hidden="1"/>
    </xf>
    <xf numFmtId="0" fontId="16" fillId="3" borderId="6" xfId="0" applyFont="1" applyFill="1" applyBorder="1" applyAlignment="1" applyProtection="1">
      <alignment horizontal="center"/>
      <protection hidden="1"/>
    </xf>
    <xf numFmtId="0" fontId="18" fillId="2" borderId="0" xfId="0" applyFont="1" applyFill="1" applyAlignment="1">
      <alignment horizontal="left"/>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2" borderId="14" xfId="0" applyFont="1" applyFill="1" applyBorder="1" applyAlignment="1" applyProtection="1">
      <alignment horizontal="center"/>
      <protection hidden="1"/>
    </xf>
    <xf numFmtId="0" fontId="18" fillId="2" borderId="14" xfId="0" applyFont="1" applyFill="1" applyBorder="1" applyAlignment="1">
      <alignment horizontal="center" wrapText="1"/>
    </xf>
    <xf numFmtId="0" fontId="18" fillId="2" borderId="0" xfId="0" applyFont="1" applyFill="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0" fontId="21" fillId="2" borderId="0" xfId="0" applyFont="1" applyFill="1" applyAlignment="1">
      <alignment horizontal="left"/>
    </xf>
    <xf numFmtId="0" fontId="21" fillId="2" borderId="0" xfId="0" applyFont="1" applyFill="1" applyAlignment="1">
      <alignment horizontal="center"/>
    </xf>
    <xf numFmtId="0" fontId="26" fillId="2" borderId="0" xfId="0" applyFont="1" applyFill="1" applyAlignment="1">
      <alignment horizontal="left"/>
    </xf>
    <xf numFmtId="0" fontId="26" fillId="2" borderId="0" xfId="0" applyFont="1" applyFill="1" applyAlignment="1" applyProtection="1">
      <alignment horizontal="left" wrapText="1"/>
      <protection hidden="1"/>
    </xf>
    <xf numFmtId="0" fontId="26" fillId="2" borderId="0" xfId="0" applyFont="1" applyFill="1" applyAlignment="1" applyProtection="1">
      <alignment horizontal="justify" wrapText="1"/>
      <protection hidden="1"/>
    </xf>
    <xf numFmtId="0" fontId="26" fillId="2" borderId="0" xfId="0" applyFont="1" applyFill="1" applyAlignment="1">
      <alignment horizontal="justify" wrapText="1"/>
    </xf>
    <xf numFmtId="0" fontId="21" fillId="3" borderId="5" xfId="0" applyFont="1" applyFill="1" applyBorder="1" applyAlignment="1" applyProtection="1">
      <alignment horizontal="center"/>
      <protection locked="0"/>
    </xf>
    <xf numFmtId="0" fontId="21" fillId="3" borderId="6" xfId="0" applyFont="1" applyFill="1" applyBorder="1" applyAlignment="1" applyProtection="1">
      <alignment horizontal="center"/>
      <protection locked="0"/>
    </xf>
    <xf numFmtId="0" fontId="26" fillId="3" borderId="5" xfId="0" applyFont="1" applyFill="1" applyBorder="1" applyAlignment="1" applyProtection="1">
      <alignment horizontal="center"/>
      <protection locked="0"/>
    </xf>
    <xf numFmtId="0" fontId="26" fillId="3" borderId="6" xfId="0" applyFont="1" applyFill="1" applyBorder="1" applyAlignment="1" applyProtection="1">
      <alignment horizontal="center"/>
      <protection locked="0"/>
    </xf>
    <xf numFmtId="0" fontId="21" fillId="3" borderId="13" xfId="0" applyFont="1" applyFill="1" applyBorder="1" applyAlignment="1" applyProtection="1">
      <alignment horizontal="center"/>
      <protection locked="0"/>
    </xf>
    <xf numFmtId="0" fontId="26" fillId="2" borderId="0" xfId="0" applyFont="1" applyFill="1" applyAlignment="1" applyProtection="1">
      <alignment horizontal="left"/>
      <protection hidden="1"/>
    </xf>
    <xf numFmtId="0" fontId="26" fillId="3" borderId="5" xfId="0" applyFont="1" applyFill="1" applyBorder="1" applyAlignment="1" applyProtection="1">
      <alignment horizontal="center" wrapText="1"/>
      <protection locked="0"/>
    </xf>
    <xf numFmtId="0" fontId="26" fillId="3" borderId="6" xfId="0" applyFont="1" applyFill="1" applyBorder="1" applyAlignment="1" applyProtection="1">
      <alignment horizontal="center" wrapText="1"/>
      <protection locked="0"/>
    </xf>
  </cellXfs>
  <cellStyles count="4">
    <cellStyle name="Hipervínculo" xfId="3" builtinId="8"/>
    <cellStyle name="Millares" xfId="1" builtinId="3"/>
    <cellStyle name="Normal" xfId="0" builtinId="0"/>
    <cellStyle name="Porcentaje" xfId="2"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CheckBox" fmlaLink="$D$21" lockText="1" noThreeD="1"/>
</file>

<file path=xl/ctrlProps/ctrlProp11.xml><?xml version="1.0" encoding="utf-8"?>
<formControlPr xmlns="http://schemas.microsoft.com/office/spreadsheetml/2009/9/main" objectType="Drop" dropStyle="combo" dx="16" fmlaLink="$D$13" fmlaRange="Aux!$B$2:$B$34" noThreeD="1" sel="1" val="0"/>
</file>

<file path=xl/ctrlProps/ctrlProp12.xml><?xml version="1.0" encoding="utf-8"?>
<formControlPr xmlns="http://schemas.microsoft.com/office/spreadsheetml/2009/9/main" objectType="Drop" dropStyle="combo" dx="16" fmlaRange="Aux!$H$3:$H$10" noThreeD="1" sel="0" val="0"/>
</file>

<file path=xl/ctrlProps/ctrlProp13.xml><?xml version="1.0" encoding="utf-8"?>
<formControlPr xmlns="http://schemas.microsoft.com/office/spreadsheetml/2009/9/main" objectType="Drop" dropStyle="combo" dx="16" fmlaRange="Aux!$H$3:$H$10" noThreeD="1" sel="0" val="0"/>
</file>

<file path=xl/ctrlProps/ctrlProp14.xml><?xml version="1.0" encoding="utf-8"?>
<formControlPr xmlns="http://schemas.microsoft.com/office/spreadsheetml/2009/9/main" objectType="Drop" dropStyle="combo" dx="16" fmlaRange="Aux!$H$3:$H$10" noThreeD="1" sel="0" val="0"/>
</file>

<file path=xl/ctrlProps/ctrlProp15.xml><?xml version="1.0" encoding="utf-8"?>
<formControlPr xmlns="http://schemas.microsoft.com/office/spreadsheetml/2009/9/main" objectType="Drop" dropStyle="combo" dx="16" fmlaRange="Aux!$H$3:$H$10" noThreeD="1" sel="0" val="0"/>
</file>

<file path=xl/ctrlProps/ctrlProp16.xml><?xml version="1.0" encoding="utf-8"?>
<formControlPr xmlns="http://schemas.microsoft.com/office/spreadsheetml/2009/9/main" objectType="Drop" dropStyle="combo" dx="16" fmlaRange="Aux!$H$3:$H$10" noThreeD="1" sel="0" val="0"/>
</file>

<file path=xl/ctrlProps/ctrlProp17.xml><?xml version="1.0" encoding="utf-8"?>
<formControlPr xmlns="http://schemas.microsoft.com/office/spreadsheetml/2009/9/main" objectType="Drop" dropStyle="combo" dx="16" fmlaRange="Aux!$H$3:$H$10" noThreeD="1" sel="0" val="0"/>
</file>

<file path=xl/ctrlProps/ctrlProp18.xml><?xml version="1.0" encoding="utf-8"?>
<formControlPr xmlns="http://schemas.microsoft.com/office/spreadsheetml/2009/9/main" objectType="Drop" dropStyle="combo" dx="16" fmlaRange="Aux!$H$3:$H$10" noThreeD="1" sel="0" val="0"/>
</file>

<file path=xl/ctrlProps/ctrlProp19.xml><?xml version="1.0" encoding="utf-8"?>
<formControlPr xmlns="http://schemas.microsoft.com/office/spreadsheetml/2009/9/main" objectType="Drop" dropStyle="combo" dx="16" fmlaRange="Aux!$H$3:$H$10"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10" noThreeD="1" sel="0" val="0"/>
</file>

<file path=xl/ctrlProps/ctrlProp21.xml><?xml version="1.0" encoding="utf-8"?>
<formControlPr xmlns="http://schemas.microsoft.com/office/spreadsheetml/2009/9/main" objectType="Drop" dropStyle="combo" dx="16" fmlaRange="Aux!$H$3:$H$10" noThreeD="1" sel="0" val="0"/>
</file>

<file path=xl/ctrlProps/ctrlProp22.xml><?xml version="1.0" encoding="utf-8"?>
<formControlPr xmlns="http://schemas.microsoft.com/office/spreadsheetml/2009/9/main" objectType="Drop" dropStyle="combo" dx="16" fmlaRange="Aux!$H$3:$H$10" noThreeD="1" sel="0" val="0"/>
</file>

<file path=xl/ctrlProps/ctrlProp23.xml><?xml version="1.0" encoding="utf-8"?>
<formControlPr xmlns="http://schemas.microsoft.com/office/spreadsheetml/2009/9/main" objectType="Drop" dropStyle="combo" dx="16" fmlaRange="Aux!$H$3:$H$10" noThreeD="1" sel="0" val="0"/>
</file>

<file path=xl/ctrlProps/ctrlProp24.xml><?xml version="1.0" encoding="utf-8"?>
<formControlPr xmlns="http://schemas.microsoft.com/office/spreadsheetml/2009/9/main" objectType="Drop" dropStyle="combo" dx="16" fmlaRange="Aux!$H$3:$H$10" noThreeD="1" sel="0" val="0"/>
</file>

<file path=xl/ctrlProps/ctrlProp25.xml><?xml version="1.0" encoding="utf-8"?>
<formControlPr xmlns="http://schemas.microsoft.com/office/spreadsheetml/2009/9/main" objectType="Drop" dropStyle="combo" dx="16" fmlaRange="Aux!$H$3:$H$10" noThreeD="1" sel="0" val="0"/>
</file>

<file path=xl/ctrlProps/ctrlProp26.xml><?xml version="1.0" encoding="utf-8"?>
<formControlPr xmlns="http://schemas.microsoft.com/office/spreadsheetml/2009/9/main" objectType="Drop" dropStyle="combo" dx="16" fmlaRange="Aux!$H$3:$H$10" noThreeD="1" sel="0" val="0"/>
</file>

<file path=xl/ctrlProps/ctrlProp27.xml><?xml version="1.0" encoding="utf-8"?>
<formControlPr xmlns="http://schemas.microsoft.com/office/spreadsheetml/2009/9/main" objectType="Drop" dropStyle="combo" dx="16" fmlaRange="Aux!$H$3:$H$10" noThreeD="1" sel="0" val="0"/>
</file>

<file path=xl/ctrlProps/ctrlProp28.xml><?xml version="1.0" encoding="utf-8"?>
<formControlPr xmlns="http://schemas.microsoft.com/office/spreadsheetml/2009/9/main" objectType="Drop" dropStyle="combo" dx="16" fmlaRange="Aux!$H$3:$H$10" noThreeD="1" sel="0" val="0"/>
</file>

<file path=xl/ctrlProps/ctrlProp29.xml><?xml version="1.0" encoding="utf-8"?>
<formControlPr xmlns="http://schemas.microsoft.com/office/spreadsheetml/2009/9/main" objectType="Drop" dropStyle="combo" dx="16" fmlaRange="Aux!$H$3:$H$10"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10" noThreeD="1" sel="0" val="0"/>
</file>

<file path=xl/ctrlProps/ctrlProp31.xml><?xml version="1.0" encoding="utf-8"?>
<formControlPr xmlns="http://schemas.microsoft.com/office/spreadsheetml/2009/9/main" objectType="Drop" dropStyle="combo" dx="16" fmlaRange="Aux!$H$3:$H$10" noThreeD="1" sel="0" val="0"/>
</file>

<file path=xl/ctrlProps/ctrlProp32.xml><?xml version="1.0" encoding="utf-8"?>
<formControlPr xmlns="http://schemas.microsoft.com/office/spreadsheetml/2009/9/main" objectType="Drop" dropStyle="combo" dx="16" fmlaRange="Aux!$H$3:$H$10" noThreeD="1" sel="0" val="0"/>
</file>

<file path=xl/ctrlProps/ctrlProp33.xml><?xml version="1.0" encoding="utf-8"?>
<formControlPr xmlns="http://schemas.microsoft.com/office/spreadsheetml/2009/9/main" objectType="Drop" dropStyle="combo" dx="16" fmlaRange="Aux!$H$3:$H$10" noThreeD="1" sel="0" val="0"/>
</file>

<file path=xl/ctrlProps/ctrlProp34.xml><?xml version="1.0" encoding="utf-8"?>
<formControlPr xmlns="http://schemas.microsoft.com/office/spreadsheetml/2009/9/main" objectType="Drop" dropStyle="combo" dx="16" fmlaRange="Aux!$H$3:$H$10" noThreeD="1" sel="0" val="0"/>
</file>

<file path=xl/ctrlProps/ctrlProp35.xml><?xml version="1.0" encoding="utf-8"?>
<formControlPr xmlns="http://schemas.microsoft.com/office/spreadsheetml/2009/9/main" objectType="Drop" dropStyle="combo" dx="16" fmlaRange="Aux!$H$3:$H$10" noThreeD="1" sel="0" val="0"/>
</file>

<file path=xl/ctrlProps/ctrlProp36.xml><?xml version="1.0" encoding="utf-8"?>
<formControlPr xmlns="http://schemas.microsoft.com/office/spreadsheetml/2009/9/main" objectType="Drop" dropStyle="combo" dx="16" fmlaRange="Aux!$H$3:$H$10" noThreeD="1" sel="0" val="0"/>
</file>

<file path=xl/ctrlProps/ctrlProp37.xml><?xml version="1.0" encoding="utf-8"?>
<formControlPr xmlns="http://schemas.microsoft.com/office/spreadsheetml/2009/9/main" objectType="Drop" dropStyle="combo" dx="16" fmlaRange="Aux!$H$3:$H$10" noThreeD="1" sel="0" val="0"/>
</file>

<file path=xl/ctrlProps/ctrlProp38.xml><?xml version="1.0" encoding="utf-8"?>
<formControlPr xmlns="http://schemas.microsoft.com/office/spreadsheetml/2009/9/main" objectType="Drop" dropStyle="combo" dx="16" fmlaRange="Aux!$H$3:$H$10" noThreeD="1" sel="0" val="0"/>
</file>

<file path=xl/ctrlProps/ctrlProp39.xml><?xml version="1.0" encoding="utf-8"?>
<formControlPr xmlns="http://schemas.microsoft.com/office/spreadsheetml/2009/9/main" objectType="Drop" dropStyle="combo" dx="16" fmlaRange="Aux!$H$3:$H$10" noThreeD="1" sel="0" val="0"/>
</file>

<file path=xl/ctrlProps/ctrlProp4.xml><?xml version="1.0" encoding="utf-8"?>
<formControlPr xmlns="http://schemas.microsoft.com/office/spreadsheetml/2009/9/main" objectType="CheckBox" fmlaLink="$D$18" lockText="1" noThreeD="1"/>
</file>

<file path=xl/ctrlProps/ctrlProp40.xml><?xml version="1.0" encoding="utf-8"?>
<formControlPr xmlns="http://schemas.microsoft.com/office/spreadsheetml/2009/9/main" objectType="Drop" dropStyle="combo" dx="16" fmlaRange="Aux!$H$3:$H$10" noThreeD="1" sel="0" val="0"/>
</file>

<file path=xl/ctrlProps/ctrlProp41.xml><?xml version="1.0" encoding="utf-8"?>
<formControlPr xmlns="http://schemas.microsoft.com/office/spreadsheetml/2009/9/main" objectType="Drop" dropStyle="combo" dx="16" fmlaRange="Aux!$H$3:$H$10" noThreeD="1" sel="0" val="0"/>
</file>

<file path=xl/ctrlProps/ctrlProp42.xml><?xml version="1.0" encoding="utf-8"?>
<formControlPr xmlns="http://schemas.microsoft.com/office/spreadsheetml/2009/9/main" objectType="Drop" dropStyle="combo" dx="16" fmlaRange="Aux!$H$3:$H$10" noThreeD="1" sel="0" val="0"/>
</file>

<file path=xl/ctrlProps/ctrlProp43.xml><?xml version="1.0" encoding="utf-8"?>
<formControlPr xmlns="http://schemas.microsoft.com/office/spreadsheetml/2009/9/main" objectType="Drop" dropStyle="combo" dx="16" fmlaRange="Aux!$H$3:$H$10" noThreeD="1" sel="0" val="0"/>
</file>

<file path=xl/ctrlProps/ctrlProp44.xml><?xml version="1.0" encoding="utf-8"?>
<formControlPr xmlns="http://schemas.microsoft.com/office/spreadsheetml/2009/9/main" objectType="Drop" dropStyle="combo" dx="16" fmlaRange="Aux!$H$3:$H$10" noThreeD="1" sel="0" val="0"/>
</file>

<file path=xl/ctrlProps/ctrlProp45.xml><?xml version="1.0" encoding="utf-8"?>
<formControlPr xmlns="http://schemas.microsoft.com/office/spreadsheetml/2009/9/main" objectType="Drop" dropStyle="combo" dx="16" fmlaRange="Aux!$H$3:$H$10" noThreeD="1" sel="0" val="0"/>
</file>

<file path=xl/ctrlProps/ctrlProp46.xml><?xml version="1.0" encoding="utf-8"?>
<formControlPr xmlns="http://schemas.microsoft.com/office/spreadsheetml/2009/9/main" objectType="Drop" dropStyle="combo" dx="16" fmlaRange="Aux!$H$3:$H$10" noThreeD="1" sel="0" val="0"/>
</file>

<file path=xl/ctrlProps/ctrlProp5.xml><?xml version="1.0" encoding="utf-8"?>
<formControlPr xmlns="http://schemas.microsoft.com/office/spreadsheetml/2009/9/main" objectType="CheckBox" fmlaLink="$D$19" lockText="1" noThreeD="1"/>
</file>

<file path=xl/ctrlProps/ctrlProp6.xml><?xml version="1.0" encoding="utf-8"?>
<formControlPr xmlns="http://schemas.microsoft.com/office/spreadsheetml/2009/9/main" objectType="CheckBox" fmlaLink="$D$20" lockText="1" noThreeD="1"/>
</file>

<file path=xl/ctrlProps/ctrlProp7.xml><?xml version="1.0" encoding="utf-8"?>
<formControlPr xmlns="http://schemas.microsoft.com/office/spreadsheetml/2009/9/main" objectType="CheckBox" fmlaLink="$D$24" lockText="1" noThreeD="1"/>
</file>

<file path=xl/ctrlProps/ctrlProp8.xml><?xml version="1.0" encoding="utf-8"?>
<formControlPr xmlns="http://schemas.microsoft.com/office/spreadsheetml/2009/9/main" objectType="CheckBox" fmlaLink="$D$27" lockText="1" noThreeD="1"/>
</file>

<file path=xl/ctrlProps/ctrlProp9.xml><?xml version="1.0" encoding="utf-8"?>
<formControlPr xmlns="http://schemas.microsoft.com/office/spreadsheetml/2009/9/main" objectType="Drop" dropStyle="combo" dx="16" fmlaLink="$D$7" fmlaRange="Aux!$J$3:$J$5" noThreeD="1" sel="1" val="0"/>
</file>

<file path=xl/drawings/_rels/drawing1.xml.rels><?xml version="1.0" encoding="UTF-8" standalone="yes"?>
<Relationships xmlns="http://schemas.openxmlformats.org/package/2006/relationships"><Relationship Id="rId3" Type="http://schemas.openxmlformats.org/officeDocument/2006/relationships/hyperlink" Target="#'CRE 4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4 Car&#225;tula'!A1"/><Relationship Id="rId2" Type="http://schemas.openxmlformats.org/officeDocument/2006/relationships/hyperlink" Target="#'CRE 4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4 Car&#225;tula'!A1"/><Relationship Id="rId2" Type="http://schemas.openxmlformats.org/officeDocument/2006/relationships/hyperlink" Target="#'CRE 4 Requisito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4 Requisitos'!A98"/></Relationships>
</file>

<file path=xl/drawings/_rels/drawing5.xml.rels><?xml version="1.0" encoding="UTF-8" standalone="yes"?>
<Relationships xmlns="http://schemas.openxmlformats.org/package/2006/relationships"><Relationship Id="rId1" Type="http://schemas.openxmlformats.org/officeDocument/2006/relationships/hyperlink" Target="#'CRE 4 Requisitos'!D96"/></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6877050</xdr:colOff>
      <xdr:row>34</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400" y="25815348"/>
          <a:ext cx="5200650"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a:p>
          <a:pPr algn="ctr"/>
          <a:endParaRPr lang="es-MX" sz="1100" b="1">
            <a:latin typeface="Arial Narrow" panose="020B0606020202030204" pitchFamily="34" charset="0"/>
          </a:endParaRPr>
        </a:p>
      </xdr:txBody>
    </xdr:sp>
    <xdr:clientData/>
  </xdr:twoCellAnchor>
  <xdr:twoCellAnchor>
    <xdr:from>
      <xdr:col>0</xdr:col>
      <xdr:colOff>70908</xdr:colOff>
      <xdr:row>39</xdr:row>
      <xdr:rowOff>208106</xdr:rowOff>
    </xdr:from>
    <xdr:to>
      <xdr:col>0</xdr:col>
      <xdr:colOff>2395008</xdr:colOff>
      <xdr:row>42</xdr:row>
      <xdr:rowOff>6349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70908" y="27201956"/>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43295</xdr:colOff>
      <xdr:row>190</xdr:row>
      <xdr:rowOff>2294</xdr:rowOff>
    </xdr:from>
    <xdr:to>
      <xdr:col>1</xdr:col>
      <xdr:colOff>571500</xdr:colOff>
      <xdr:row>191</xdr:row>
      <xdr:rowOff>169334</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43295" y="47341544"/>
          <a:ext cx="1290205" cy="378707"/>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95250</xdr:rowOff>
        </xdr:from>
        <xdr:to>
          <xdr:col>3</xdr:col>
          <xdr:colOff>0</xdr:colOff>
          <xdr:row>5</xdr:row>
          <xdr:rowOff>285750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38100</xdr:rowOff>
        </xdr:from>
        <xdr:to>
          <xdr:col>2</xdr:col>
          <xdr:colOff>1762125</xdr:colOff>
          <xdr:row>24</xdr:row>
          <xdr:rowOff>104775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28575</xdr:rowOff>
        </xdr:from>
        <xdr:to>
          <xdr:col>2</xdr:col>
          <xdr:colOff>1762125</xdr:colOff>
          <xdr:row>27</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2</xdr:col>
          <xdr:colOff>3867150</xdr:colOff>
          <xdr:row>6</xdr:row>
          <xdr:rowOff>209550</xdr:rowOff>
        </xdr:to>
        <xdr:sp macro="" textlink="">
          <xdr:nvSpPr>
            <xdr:cNvPr id="3166" name="Drop Dow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755072</xdr:colOff>
      <xdr:row>190</xdr:row>
      <xdr:rowOff>25216</xdr:rowOff>
    </xdr:from>
    <xdr:to>
      <xdr:col>1</xdr:col>
      <xdr:colOff>2363931</xdr:colOff>
      <xdr:row>191</xdr:row>
      <xdr:rowOff>169334</xdr:rowOff>
    </xdr:to>
    <xdr:sp macro="" textlink="">
      <xdr:nvSpPr>
        <xdr:cNvPr id="18" name="Proceso 17">
          <a:hlinkClick xmlns:r="http://schemas.openxmlformats.org/officeDocument/2006/relationships" r:id="rId3"/>
          <a:extLst>
            <a:ext uri="{FF2B5EF4-FFF2-40B4-BE49-F238E27FC236}">
              <a16:creationId xmlns:a16="http://schemas.microsoft.com/office/drawing/2014/main" id="{00000000-0008-0000-0100-000012000000}"/>
            </a:ext>
          </a:extLst>
        </xdr:cNvPr>
        <xdr:cNvSpPr/>
      </xdr:nvSpPr>
      <xdr:spPr>
        <a:xfrm>
          <a:off x="1517072" y="47364466"/>
          <a:ext cx="1608859" cy="35578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1171575</xdr:colOff>
          <xdr:row>21</xdr:row>
          <xdr:rowOff>47625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28575</xdr:rowOff>
        </xdr:from>
        <xdr:to>
          <xdr:col>2</xdr:col>
          <xdr:colOff>3867150</xdr:colOff>
          <xdr:row>12</xdr:row>
          <xdr:rowOff>247650</xdr:rowOff>
        </xdr:to>
        <xdr:sp macro="" textlink="">
          <xdr:nvSpPr>
            <xdr:cNvPr id="3169" name="Drop Down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0</xdr:colOff>
      <xdr:row>17</xdr:row>
      <xdr:rowOff>0</xdr:rowOff>
    </xdr:from>
    <xdr:to>
      <xdr:col>5</xdr:col>
      <xdr:colOff>209550</xdr:colOff>
      <xdr:row>22</xdr:row>
      <xdr:rowOff>257175</xdr:rowOff>
    </xdr:to>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8515350" y="5553075"/>
          <a:ext cx="2514600" cy="1590675"/>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pPr algn="ctr"/>
          <a:endParaRPr lang="es-MX" sz="1600" b="1"/>
        </a:p>
        <a:p>
          <a:pPr algn="ctr"/>
          <a:r>
            <a:rPr lang="es-MX" sz="1600" b="1"/>
            <a:t>Los permisos se emitirán de manera separada</a:t>
          </a:r>
          <a:r>
            <a:rPr lang="es-MX" sz="1600" b="1" baseline="0"/>
            <a:t> para:</a:t>
          </a:r>
        </a:p>
        <a:p>
          <a:pPr algn="ctr"/>
          <a:r>
            <a:rPr lang="es-MX" sz="1600" b="1" baseline="0"/>
            <a:t> 1) petrolíferos</a:t>
          </a:r>
        </a:p>
        <a:p>
          <a:pPr algn="ctr"/>
          <a:r>
            <a:rPr lang="es-MX" sz="1600" b="1" baseline="0"/>
            <a:t>2) bioenergéticos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0416" cy="912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182033</xdr:colOff>
      <xdr:row>48</xdr:row>
      <xdr:rowOff>205317</xdr:rowOff>
    </xdr:from>
    <xdr:to>
      <xdr:col>1</xdr:col>
      <xdr:colOff>1741488</xdr:colOff>
      <xdr:row>50</xdr:row>
      <xdr:rowOff>87842</xdr:rowOff>
    </xdr:to>
    <xdr:sp macro="" textlink="">
      <xdr:nvSpPr>
        <xdr:cNvPr id="4" name="Proceso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1769533" y="13984817"/>
          <a:ext cx="1559455" cy="4699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anterior </a:t>
          </a:r>
          <a:r>
            <a:rPr lang="es-MX" sz="1100" i="1" baseline="0">
              <a:latin typeface="Arial Narrow" panose="020B0606020202030204" pitchFamily="34" charset="0"/>
            </a:rPr>
            <a:t>Requisitos</a:t>
          </a:r>
          <a:endParaRPr lang="es-MX" sz="1100">
            <a:latin typeface="Arial Narrow" panose="020B0606020202030204" pitchFamily="34" charset="0"/>
          </a:endParaRPr>
        </a:p>
      </xdr:txBody>
    </xdr:sp>
    <xdr:clientData fLocksWithSheet="0"/>
  </xdr:twoCellAnchor>
  <mc:AlternateContent xmlns:mc="http://schemas.openxmlformats.org/markup-compatibility/2006">
    <mc:Choice xmlns:a14="http://schemas.microsoft.com/office/drawing/2010/main" Requires="a14">
      <xdr:twoCellAnchor editAs="oneCell">
        <xdr:from>
          <xdr:col>0</xdr:col>
          <xdr:colOff>228600</xdr:colOff>
          <xdr:row>9</xdr:row>
          <xdr:rowOff>295275</xdr:rowOff>
        </xdr:from>
        <xdr:to>
          <xdr:col>0</xdr:col>
          <xdr:colOff>1562100</xdr:colOff>
          <xdr:row>11</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xdr:row>
          <xdr:rowOff>295275</xdr:rowOff>
        </xdr:from>
        <xdr:to>
          <xdr:col>0</xdr:col>
          <xdr:colOff>1562100</xdr:colOff>
          <xdr:row>12</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295275</xdr:rowOff>
        </xdr:from>
        <xdr:to>
          <xdr:col>0</xdr:col>
          <xdr:colOff>1562100</xdr:colOff>
          <xdr:row>13</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295275</xdr:rowOff>
        </xdr:from>
        <xdr:to>
          <xdr:col>0</xdr:col>
          <xdr:colOff>1562100</xdr:colOff>
          <xdr:row>14</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323850</xdr:rowOff>
        </xdr:from>
        <xdr:to>
          <xdr:col>0</xdr:col>
          <xdr:colOff>1562100</xdr:colOff>
          <xdr:row>15</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295275</xdr:rowOff>
        </xdr:from>
        <xdr:to>
          <xdr:col>0</xdr:col>
          <xdr:colOff>1562100</xdr:colOff>
          <xdr:row>18</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295275</xdr:rowOff>
        </xdr:from>
        <xdr:to>
          <xdr:col>0</xdr:col>
          <xdr:colOff>1562100</xdr:colOff>
          <xdr:row>20</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0</xdr:rowOff>
        </xdr:from>
        <xdr:to>
          <xdr:col>0</xdr:col>
          <xdr:colOff>1562100</xdr:colOff>
          <xdr:row>40</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0</xdr:rowOff>
        </xdr:from>
        <xdr:to>
          <xdr:col>0</xdr:col>
          <xdr:colOff>1562100</xdr:colOff>
          <xdr:row>41</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0</xdr:rowOff>
        </xdr:from>
        <xdr:to>
          <xdr:col>0</xdr:col>
          <xdr:colOff>1562100</xdr:colOff>
          <xdr:row>42</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0</xdr:rowOff>
        </xdr:from>
        <xdr:to>
          <xdr:col>0</xdr:col>
          <xdr:colOff>1562100</xdr:colOff>
          <xdr:row>43</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0</xdr:rowOff>
        </xdr:from>
        <xdr:to>
          <xdr:col>0</xdr:col>
          <xdr:colOff>1562100</xdr:colOff>
          <xdr:row>44</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0</xdr:rowOff>
        </xdr:from>
        <xdr:to>
          <xdr:col>0</xdr:col>
          <xdr:colOff>1562100</xdr:colOff>
          <xdr:row>10</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50800</xdr:colOff>
      <xdr:row>48</xdr:row>
      <xdr:rowOff>203200</xdr:rowOff>
    </xdr:from>
    <xdr:to>
      <xdr:col>1</xdr:col>
      <xdr:colOff>29105</xdr:colOff>
      <xdr:row>50</xdr:row>
      <xdr:rowOff>85725</xdr:rowOff>
    </xdr:to>
    <xdr:sp macro="" textlink="">
      <xdr:nvSpPr>
        <xdr:cNvPr id="39" name="Proceso 38">
          <a:hlinkClick xmlns:r="http://schemas.openxmlformats.org/officeDocument/2006/relationships" r:id="rId3"/>
          <a:extLst>
            <a:ext uri="{FF2B5EF4-FFF2-40B4-BE49-F238E27FC236}">
              <a16:creationId xmlns:a16="http://schemas.microsoft.com/office/drawing/2014/main" id="{00000000-0008-0000-0200-000027000000}"/>
            </a:ext>
          </a:extLst>
        </xdr:cNvPr>
        <xdr:cNvSpPr/>
      </xdr:nvSpPr>
      <xdr:spPr>
        <a:xfrm>
          <a:off x="50800" y="13982700"/>
          <a:ext cx="1565805" cy="4699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Carátula</a:t>
          </a:r>
          <a:endParaRPr lang="es-MX" sz="1100">
            <a:latin typeface="Arial Narrow" panose="020B0606020202030204" pitchFamily="34"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107372</xdr:colOff>
      <xdr:row>21</xdr:row>
      <xdr:rowOff>249380</xdr:rowOff>
    </xdr:from>
    <xdr:to>
      <xdr:col>0</xdr:col>
      <xdr:colOff>1383723</xdr:colOff>
      <xdr:row>22</xdr:row>
      <xdr:rowOff>352425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07372" y="7402655"/>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8" Type="http://schemas.openxmlformats.org/officeDocument/2006/relationships/ctrlProp" Target="../ctrlProps/ctrlProp16.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43"/>
  <sheetViews>
    <sheetView tabSelected="1" showRuler="0" topLeftCell="A31" zoomScaleNormal="100" zoomScaleSheetLayoutView="100" workbookViewId="0">
      <selection activeCell="A37" sqref="A37"/>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65" t="s">
        <v>50</v>
      </c>
    </row>
    <row r="2" spans="1:1" ht="51.75" customHeight="1" x14ac:dyDescent="0.3">
      <c r="A2" s="65" t="s">
        <v>103</v>
      </c>
    </row>
    <row r="3" spans="1:1" ht="52.5" customHeight="1" x14ac:dyDescent="0.3"/>
    <row r="4" spans="1:1" x14ac:dyDescent="0.3">
      <c r="A4" s="4" t="s">
        <v>54</v>
      </c>
    </row>
    <row r="5" spans="1:1" ht="108.75" customHeight="1" x14ac:dyDescent="0.3">
      <c r="A5" s="12" t="s">
        <v>112</v>
      </c>
    </row>
    <row r="6" spans="1:1" ht="27.75" customHeight="1" x14ac:dyDescent="0.3">
      <c r="A6" s="4" t="s">
        <v>56</v>
      </c>
    </row>
    <row r="7" spans="1:1" ht="78.75" customHeight="1" x14ac:dyDescent="0.3">
      <c r="A7" s="12" t="s">
        <v>83</v>
      </c>
    </row>
    <row r="8" spans="1:1" ht="48.75" customHeight="1" x14ac:dyDescent="0.3">
      <c r="A8" s="12" t="s">
        <v>84</v>
      </c>
    </row>
    <row r="9" spans="1:1" ht="39" customHeight="1" x14ac:dyDescent="0.3">
      <c r="A9" s="4" t="s">
        <v>57</v>
      </c>
    </row>
    <row r="10" spans="1:1" ht="49.5" customHeight="1" x14ac:dyDescent="0.3">
      <c r="A10" s="12" t="s">
        <v>113</v>
      </c>
    </row>
    <row r="11" spans="1:1" ht="41.25" customHeight="1" x14ac:dyDescent="0.3">
      <c r="A11" s="12" t="s">
        <v>76</v>
      </c>
    </row>
    <row r="12" spans="1:1" ht="65.25" customHeight="1" x14ac:dyDescent="0.3">
      <c r="A12" s="12" t="s">
        <v>85</v>
      </c>
    </row>
    <row r="13" spans="1:1" ht="65.25" customHeight="1" x14ac:dyDescent="0.3">
      <c r="A13" s="97" t="s">
        <v>114</v>
      </c>
    </row>
    <row r="14" spans="1:1" ht="54.75" customHeight="1" x14ac:dyDescent="0.3">
      <c r="A14" s="4" t="s">
        <v>55</v>
      </c>
    </row>
    <row r="15" spans="1:1" ht="132" x14ac:dyDescent="0.3">
      <c r="A15" s="12" t="s">
        <v>127</v>
      </c>
    </row>
    <row r="16" spans="1:1" ht="75.75" customHeight="1" x14ac:dyDescent="0.3">
      <c r="A16" s="12" t="s">
        <v>104</v>
      </c>
    </row>
    <row r="17" spans="1:1" ht="96" customHeight="1" x14ac:dyDescent="0.3">
      <c r="A17" s="25" t="s">
        <v>116</v>
      </c>
    </row>
    <row r="18" spans="1:1" ht="87.75" customHeight="1" x14ac:dyDescent="0.3">
      <c r="A18" s="26" t="s">
        <v>105</v>
      </c>
    </row>
    <row r="19" spans="1:1" ht="42.75" customHeight="1" x14ac:dyDescent="0.3">
      <c r="A19" s="4" t="s">
        <v>58</v>
      </c>
    </row>
    <row r="20" spans="1:1" ht="22.5" customHeight="1" x14ac:dyDescent="0.3">
      <c r="A20" s="3" t="s">
        <v>59</v>
      </c>
    </row>
    <row r="21" spans="1:1" ht="24" customHeight="1" x14ac:dyDescent="0.3">
      <c r="A21" s="3" t="s">
        <v>115</v>
      </c>
    </row>
    <row r="22" spans="1:1" ht="24" customHeight="1" x14ac:dyDescent="0.3">
      <c r="A22" s="3" t="s">
        <v>60</v>
      </c>
    </row>
    <row r="23" spans="1:1" ht="24" customHeight="1" x14ac:dyDescent="0.3">
      <c r="A23" s="3" t="s">
        <v>61</v>
      </c>
    </row>
    <row r="24" spans="1:1" ht="24" customHeight="1" x14ac:dyDescent="0.3">
      <c r="A24" s="3" t="s">
        <v>62</v>
      </c>
    </row>
    <row r="25" spans="1:1" ht="37.5" customHeight="1" x14ac:dyDescent="0.3">
      <c r="A25" s="12" t="s">
        <v>108</v>
      </c>
    </row>
    <row r="26" spans="1:1" ht="51.75" customHeight="1" x14ac:dyDescent="0.3">
      <c r="A26" s="59" t="s">
        <v>79</v>
      </c>
    </row>
    <row r="27" spans="1:1" ht="324" customHeight="1" x14ac:dyDescent="0.3">
      <c r="A27" s="184" t="s">
        <v>77</v>
      </c>
    </row>
    <row r="28" spans="1:1" ht="86.25" customHeight="1" x14ac:dyDescent="0.3">
      <c r="A28" s="184"/>
    </row>
    <row r="29" spans="1:1" ht="101.25" customHeight="1" x14ac:dyDescent="0.3">
      <c r="A29" s="66" t="s">
        <v>78</v>
      </c>
    </row>
    <row r="30" spans="1:1" ht="33.75" customHeight="1" x14ac:dyDescent="0.3">
      <c r="A30" s="4" t="s">
        <v>80</v>
      </c>
    </row>
    <row r="31" spans="1:1" ht="82.5" x14ac:dyDescent="0.3">
      <c r="A31" s="12" t="s">
        <v>106</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4"/>
    </row>
    <row r="40" spans="1:1" x14ac:dyDescent="0.3">
      <c r="A40" s="12"/>
    </row>
    <row r="41" spans="1:1" x14ac:dyDescent="0.3"/>
    <row r="42" spans="1:1" x14ac:dyDescent="0.3"/>
    <row r="43" spans="1:1" x14ac:dyDescent="0.3"/>
  </sheetData>
  <mergeCells count="1">
    <mergeCell ref="A27:A28"/>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K799"/>
  <sheetViews>
    <sheetView zoomScaleNormal="100" zoomScaleSheetLayoutView="90" workbookViewId="0"/>
  </sheetViews>
  <sheetFormatPr baseColWidth="10" defaultColWidth="0" defaultRowHeight="16.5" zeroHeight="1" x14ac:dyDescent="0.3"/>
  <cols>
    <col min="1" max="1" width="11.42578125" style="8" customWidth="1"/>
    <col min="2" max="3" width="58.140625" style="3" customWidth="1"/>
    <col min="4" max="4" width="17.42578125" style="3" customWidth="1"/>
    <col min="5" max="5" width="17.140625" style="3" customWidth="1"/>
    <col min="6" max="6" width="17.28515625" style="3" customWidth="1"/>
    <col min="7" max="7" width="14.7109375" style="3" customWidth="1"/>
    <col min="8" max="8" width="16" style="3" customWidth="1"/>
    <col min="9" max="9" width="11.42578125" style="3" customWidth="1"/>
    <col min="10" max="11" width="0" style="3" hidden="1" customWidth="1"/>
    <col min="12" max="16384" width="11.42578125" style="3" hidden="1"/>
  </cols>
  <sheetData>
    <row r="1" spans="1:7" x14ac:dyDescent="0.3">
      <c r="A1" s="69"/>
      <c r="B1" s="70"/>
    </row>
    <row r="2" spans="1:7" x14ac:dyDescent="0.3">
      <c r="A2" s="71"/>
      <c r="B2" s="72"/>
    </row>
    <row r="3" spans="1:7" x14ac:dyDescent="0.3">
      <c r="A3" s="71"/>
      <c r="B3" s="70"/>
      <c r="C3" s="4" t="s">
        <v>109</v>
      </c>
    </row>
    <row r="4" spans="1:7" x14ac:dyDescent="0.3">
      <c r="A4" s="71"/>
      <c r="B4" s="70"/>
      <c r="C4" s="4"/>
    </row>
    <row r="5" spans="1:7" x14ac:dyDescent="0.3">
      <c r="A5" s="71"/>
      <c r="B5" s="70"/>
    </row>
    <row r="6" spans="1:7" ht="24.75" customHeight="1" x14ac:dyDescent="0.3">
      <c r="A6" s="73"/>
      <c r="B6" s="74" t="s">
        <v>0</v>
      </c>
      <c r="C6" s="5"/>
      <c r="D6" s="5"/>
      <c r="E6" s="5"/>
    </row>
    <row r="7" spans="1:7" ht="23.25" customHeight="1" x14ac:dyDescent="0.3">
      <c r="A7" s="71"/>
      <c r="B7" s="70" t="s">
        <v>70</v>
      </c>
      <c r="C7" s="67"/>
      <c r="D7" s="98">
        <v>1</v>
      </c>
      <c r="G7" s="10"/>
    </row>
    <row r="8" spans="1:7" ht="63" customHeight="1" x14ac:dyDescent="0.3">
      <c r="A8" s="71"/>
      <c r="B8" s="70"/>
      <c r="C8" s="129" t="str">
        <f>IF(AND(D21=TRUE,D7=2),"Para sistemas de transporte de Gas LP se otorgan permisos solamente para sistemas 'Por iniciar operaciones o construcción' por lo que deberá seleccionar esta opción en el campo correspondiente a Estatus del sistema.","")</f>
        <v/>
      </c>
      <c r="D8" s="98"/>
      <c r="G8" s="10"/>
    </row>
    <row r="9" spans="1:7" ht="30.75" customHeight="1" x14ac:dyDescent="0.3">
      <c r="A9" s="71"/>
      <c r="B9" s="70" t="s">
        <v>121</v>
      </c>
      <c r="C9" s="17" t="s">
        <v>122</v>
      </c>
      <c r="D9" s="67"/>
      <c r="G9" s="10"/>
    </row>
    <row r="10" spans="1:7" ht="30.75" customHeight="1" x14ac:dyDescent="0.3">
      <c r="A10" s="71"/>
      <c r="B10" s="174" t="s">
        <v>125</v>
      </c>
      <c r="C10" s="175"/>
      <c r="D10" s="67"/>
      <c r="G10" s="10"/>
    </row>
    <row r="11" spans="1:7" ht="30.75" customHeight="1" x14ac:dyDescent="0.3">
      <c r="A11" s="71"/>
      <c r="B11" s="174" t="s">
        <v>126</v>
      </c>
      <c r="C11" s="15"/>
      <c r="D11" s="67"/>
      <c r="G11" s="10"/>
    </row>
    <row r="12" spans="1:7" ht="39" customHeight="1" x14ac:dyDescent="0.3">
      <c r="A12" s="71"/>
      <c r="B12" s="127" t="s">
        <v>117</v>
      </c>
      <c r="C12" s="93"/>
      <c r="D12" s="67"/>
      <c r="G12" s="10"/>
    </row>
    <row r="13" spans="1:7" ht="21" customHeight="1" x14ac:dyDescent="0.3">
      <c r="A13" s="71"/>
      <c r="B13" s="124" t="s">
        <v>118</v>
      </c>
      <c r="C13" s="125"/>
      <c r="D13" s="128">
        <v>1</v>
      </c>
      <c r="G13" s="10"/>
    </row>
    <row r="14" spans="1:7" ht="28.5" customHeight="1" x14ac:dyDescent="0.3">
      <c r="A14" s="71"/>
      <c r="B14" s="124" t="s">
        <v>119</v>
      </c>
      <c r="C14" s="126"/>
      <c r="D14" s="67"/>
      <c r="G14" s="10"/>
    </row>
    <row r="15" spans="1:7" ht="21.75" customHeight="1" x14ac:dyDescent="0.3">
      <c r="A15" s="71"/>
      <c r="B15" s="124" t="s">
        <v>120</v>
      </c>
      <c r="C15" s="15"/>
      <c r="D15" s="67"/>
      <c r="G15" s="10"/>
    </row>
    <row r="16" spans="1:7" ht="16.5" customHeight="1" x14ac:dyDescent="0.3">
      <c r="A16" s="71"/>
      <c r="B16" s="70"/>
      <c r="C16" s="120"/>
      <c r="D16" s="67"/>
      <c r="G16" s="10"/>
    </row>
    <row r="17" spans="1:7" ht="24.75" customHeight="1" x14ac:dyDescent="0.3">
      <c r="A17" s="75" t="s">
        <v>123</v>
      </c>
      <c r="B17" s="70"/>
      <c r="C17" s="167"/>
      <c r="D17" s="118" t="b">
        <v>0</v>
      </c>
      <c r="G17" s="10"/>
    </row>
    <row r="18" spans="1:7" x14ac:dyDescent="0.3">
      <c r="A18" s="71"/>
      <c r="B18" s="70"/>
      <c r="C18" s="167"/>
      <c r="D18" s="118" t="b">
        <v>0</v>
      </c>
      <c r="G18" s="10"/>
    </row>
    <row r="19" spans="1:7" x14ac:dyDescent="0.3">
      <c r="A19" s="71"/>
      <c r="B19" s="70"/>
      <c r="C19" s="167"/>
      <c r="D19" s="118" t="b">
        <v>0</v>
      </c>
      <c r="G19" s="10"/>
    </row>
    <row r="20" spans="1:7" x14ac:dyDescent="0.3">
      <c r="A20" s="71"/>
      <c r="B20" s="70"/>
      <c r="C20" s="167"/>
      <c r="D20" s="118" t="b">
        <v>0</v>
      </c>
      <c r="G20" s="10"/>
    </row>
    <row r="21" spans="1:7" x14ac:dyDescent="0.3">
      <c r="A21" s="71"/>
      <c r="B21" s="70"/>
      <c r="C21" s="167"/>
      <c r="D21" s="118" t="b">
        <v>0</v>
      </c>
      <c r="G21" s="10"/>
    </row>
    <row r="22" spans="1:7" ht="39" customHeight="1" x14ac:dyDescent="0.3">
      <c r="A22" s="71"/>
      <c r="B22" s="120">
        <f>IF(AND(D21=TRUE,D7=2),1,0)</f>
        <v>0</v>
      </c>
      <c r="C22" s="119" t="str">
        <f>IF(AND(D21=TRUE,D7=2),"¡ERROR! EL ESTATUS DEL SISTEMA DE TRANSPORTE DE GLP DEBE SER POR INICIAR OPERACIONES O CONSTRUCCIÓN","")</f>
        <v/>
      </c>
      <c r="D22" s="98"/>
      <c r="G22" s="10"/>
    </row>
    <row r="23" spans="1:7" ht="39" customHeight="1" x14ac:dyDescent="0.3">
      <c r="A23" s="71"/>
      <c r="B23" s="120"/>
      <c r="C23" s="172" t="str">
        <f>IF(D21=TRUE,"Los permisos de transporte se otorgarán de manera separada para petrolíferos y bioenergéticos.","")</f>
        <v/>
      </c>
      <c r="D23" s="98"/>
      <c r="G23" s="10"/>
    </row>
    <row r="24" spans="1:7" x14ac:dyDescent="0.3">
      <c r="A24" s="71"/>
      <c r="B24" s="70"/>
      <c r="C24" s="167"/>
      <c r="D24" s="118" t="b">
        <v>0</v>
      </c>
      <c r="G24" s="10"/>
    </row>
    <row r="25" spans="1:7" x14ac:dyDescent="0.3">
      <c r="A25" s="71"/>
      <c r="B25" s="70"/>
      <c r="C25" s="168" t="str">
        <f>IF($D$24=TRUE,"Especificar nombre (s) de los productos petrolíferos en la celda a continuación","")</f>
        <v/>
      </c>
      <c r="D25" s="118"/>
      <c r="G25" s="10"/>
    </row>
    <row r="26" spans="1:7" x14ac:dyDescent="0.3">
      <c r="A26" s="71"/>
      <c r="B26" s="70"/>
      <c r="C26" s="92"/>
      <c r="D26" s="118"/>
      <c r="G26" s="10"/>
    </row>
    <row r="27" spans="1:7" x14ac:dyDescent="0.3">
      <c r="A27" s="71"/>
      <c r="B27" s="70"/>
      <c r="C27" s="167"/>
      <c r="D27" s="118" t="b">
        <v>0</v>
      </c>
      <c r="G27" s="10"/>
    </row>
    <row r="28" spans="1:7" x14ac:dyDescent="0.3">
      <c r="A28" s="71"/>
      <c r="B28" s="70"/>
      <c r="C28" s="168" t="str">
        <f>IF($D$27=TRUE,"Especificar nombre (s) de los productos petrolíferos en la celda a continuación","")</f>
        <v/>
      </c>
      <c r="D28" s="169"/>
      <c r="G28" s="10"/>
    </row>
    <row r="29" spans="1:7" x14ac:dyDescent="0.3">
      <c r="A29" s="71"/>
      <c r="B29" s="70"/>
      <c r="C29" s="93"/>
      <c r="D29" s="169"/>
      <c r="G29" s="10"/>
    </row>
    <row r="30" spans="1:7" ht="48" customHeight="1" x14ac:dyDescent="0.3">
      <c r="A30" s="71"/>
      <c r="B30" s="70"/>
      <c r="C30" s="172" t="str">
        <f>IF(D27=TRUE,"Los permisos de transporte se otorgarán de manera separada para petrolíferos y bioenergéticos.","")</f>
        <v/>
      </c>
      <c r="D30" s="173"/>
      <c r="G30" s="10"/>
    </row>
    <row r="31" spans="1:7" x14ac:dyDescent="0.3">
      <c r="A31" s="75" t="str">
        <f>IF(B22=1,"","Requisitos técnicos")</f>
        <v>Requisitos técnicos</v>
      </c>
      <c r="B31" s="70"/>
      <c r="C31" s="70"/>
      <c r="G31" s="10"/>
    </row>
    <row r="32" spans="1:7" x14ac:dyDescent="0.3">
      <c r="A32" s="114">
        <f>IF(B22=1,"",1)</f>
        <v>1</v>
      </c>
      <c r="B32" s="76" t="str">
        <f>IF(B22=1,"","Descripción general del proyecto y especificaciones técnicas que contengan adicionalmente lo siguiente (Artículos 50, fracción III y 51 fracción I y II LH y 45 RLH):")</f>
        <v>Descripción general del proyecto y especificaciones técnicas que contengan adicionalmente lo siguiente (Artículos 50, fracción III y 51 fracción I y II LH y 45 RLH):</v>
      </c>
      <c r="C32" s="70"/>
    </row>
    <row r="33" spans="1:8" x14ac:dyDescent="0.3">
      <c r="A33" s="115" t="str">
        <f>IF(B22=1,"","a.")</f>
        <v>a.</v>
      </c>
      <c r="B33" s="68" t="str">
        <f>IF(B22=1,"","Descripción general del proyecto")</f>
        <v>Descripción general del proyecto</v>
      </c>
      <c r="C33" s="185"/>
      <c r="D33" s="5"/>
      <c r="E33" s="5"/>
      <c r="F33" s="5"/>
      <c r="G33" s="5"/>
      <c r="H33" s="5"/>
    </row>
    <row r="34" spans="1:8" x14ac:dyDescent="0.3">
      <c r="A34" s="115"/>
      <c r="B34" s="68"/>
      <c r="C34" s="186"/>
      <c r="D34" s="5"/>
      <c r="E34" s="5"/>
      <c r="F34" s="5"/>
      <c r="G34" s="5"/>
      <c r="H34" s="5"/>
    </row>
    <row r="35" spans="1:8" x14ac:dyDescent="0.3">
      <c r="A35" s="115"/>
      <c r="B35" s="68"/>
      <c r="C35" s="186"/>
      <c r="D35" s="5"/>
      <c r="E35" s="5"/>
      <c r="F35" s="5"/>
      <c r="G35" s="5"/>
      <c r="H35" s="5"/>
    </row>
    <row r="36" spans="1:8" x14ac:dyDescent="0.3">
      <c r="A36" s="115"/>
      <c r="B36" s="68"/>
      <c r="C36" s="186"/>
      <c r="D36" s="5"/>
      <c r="E36" s="5"/>
      <c r="F36" s="5"/>
      <c r="G36" s="5"/>
      <c r="H36" s="5"/>
    </row>
    <row r="37" spans="1:8" x14ac:dyDescent="0.3">
      <c r="A37" s="115"/>
      <c r="B37" s="68"/>
      <c r="C37" s="186"/>
      <c r="D37" s="5"/>
      <c r="E37" s="5"/>
      <c r="F37" s="5"/>
      <c r="G37" s="5"/>
      <c r="H37" s="5"/>
    </row>
    <row r="38" spans="1:8" x14ac:dyDescent="0.3">
      <c r="A38" s="115"/>
      <c r="B38" s="68"/>
      <c r="C38" s="186"/>
      <c r="D38" s="5"/>
      <c r="E38" s="5"/>
      <c r="F38" s="5"/>
      <c r="G38" s="5"/>
      <c r="H38" s="5"/>
    </row>
    <row r="39" spans="1:8" x14ac:dyDescent="0.3">
      <c r="A39" s="115"/>
      <c r="B39" s="68"/>
      <c r="C39" s="186"/>
      <c r="D39" s="5"/>
      <c r="E39" s="5"/>
      <c r="F39" s="5"/>
      <c r="G39" s="5"/>
      <c r="H39" s="5"/>
    </row>
    <row r="40" spans="1:8" x14ac:dyDescent="0.3">
      <c r="A40" s="115"/>
      <c r="B40" s="68"/>
      <c r="C40" s="186"/>
      <c r="D40" s="5"/>
      <c r="E40" s="5"/>
      <c r="F40" s="5"/>
      <c r="G40" s="5"/>
      <c r="H40" s="5"/>
    </row>
    <row r="41" spans="1:8" x14ac:dyDescent="0.3">
      <c r="A41" s="115"/>
      <c r="B41" s="68"/>
      <c r="C41" s="186"/>
      <c r="D41" s="5"/>
      <c r="E41" s="5"/>
      <c r="F41" s="5"/>
      <c r="G41" s="5"/>
      <c r="H41" s="5"/>
    </row>
    <row r="42" spans="1:8" x14ac:dyDescent="0.3">
      <c r="A42" s="115"/>
      <c r="B42" s="68"/>
      <c r="C42" s="187"/>
      <c r="D42" s="5"/>
      <c r="E42" s="5"/>
      <c r="F42" s="5"/>
      <c r="G42" s="5"/>
      <c r="H42" s="5"/>
    </row>
    <row r="43" spans="1:8" x14ac:dyDescent="0.3">
      <c r="A43" s="115" t="str">
        <f>IF(B22=1,"","b.")</f>
        <v>b.</v>
      </c>
      <c r="B43" s="68" t="str">
        <f>IF(B22=1,"","Trayecto específico en territorio nacional")</f>
        <v>Trayecto específico en territorio nacional</v>
      </c>
      <c r="C43" s="200"/>
      <c r="D43" s="203"/>
      <c r="E43" s="184"/>
      <c r="F43" s="27"/>
      <c r="G43" s="5"/>
      <c r="H43" s="5"/>
    </row>
    <row r="44" spans="1:8" x14ac:dyDescent="0.3">
      <c r="A44" s="115"/>
      <c r="B44" s="68"/>
      <c r="C44" s="201"/>
      <c r="D44" s="203"/>
      <c r="E44" s="184"/>
      <c r="F44" s="27"/>
      <c r="G44" s="5"/>
      <c r="H44" s="5"/>
    </row>
    <row r="45" spans="1:8" x14ac:dyDescent="0.3">
      <c r="A45" s="115"/>
      <c r="B45" s="68"/>
      <c r="C45" s="201"/>
      <c r="D45" s="11"/>
      <c r="E45" s="5"/>
      <c r="F45" s="5"/>
      <c r="G45" s="5"/>
      <c r="H45" s="5"/>
    </row>
    <row r="46" spans="1:8" x14ac:dyDescent="0.3">
      <c r="A46" s="115"/>
      <c r="B46" s="68"/>
      <c r="C46" s="201"/>
      <c r="D46" s="11"/>
      <c r="E46" s="5"/>
      <c r="F46" s="5"/>
      <c r="G46" s="5"/>
      <c r="H46" s="5"/>
    </row>
    <row r="47" spans="1:8" x14ac:dyDescent="0.3">
      <c r="A47" s="115"/>
      <c r="B47" s="68"/>
      <c r="C47" s="201"/>
      <c r="D47" s="11"/>
      <c r="E47" s="5"/>
      <c r="F47" s="5"/>
      <c r="G47" s="5"/>
      <c r="H47" s="5"/>
    </row>
    <row r="48" spans="1:8" x14ac:dyDescent="0.3">
      <c r="A48" s="115"/>
      <c r="B48" s="68"/>
      <c r="C48" s="201"/>
      <c r="D48" s="11"/>
      <c r="E48" s="5"/>
      <c r="F48" s="5"/>
      <c r="G48" s="5"/>
      <c r="H48" s="5"/>
    </row>
    <row r="49" spans="1:11" x14ac:dyDescent="0.3">
      <c r="A49" s="115"/>
      <c r="B49" s="68"/>
      <c r="C49" s="201"/>
      <c r="D49" s="11"/>
      <c r="E49" s="5"/>
      <c r="F49" s="5"/>
      <c r="G49" s="5"/>
      <c r="H49" s="5"/>
    </row>
    <row r="50" spans="1:11" x14ac:dyDescent="0.3">
      <c r="A50" s="115"/>
      <c r="B50" s="68"/>
      <c r="C50" s="201"/>
      <c r="D50" s="11"/>
      <c r="E50" s="5"/>
      <c r="F50" s="5"/>
      <c r="G50" s="5"/>
      <c r="H50" s="5"/>
    </row>
    <row r="51" spans="1:11" x14ac:dyDescent="0.3">
      <c r="A51" s="115"/>
      <c r="B51" s="68"/>
      <c r="C51" s="201"/>
      <c r="D51" s="11"/>
      <c r="E51" s="5"/>
      <c r="F51" s="5"/>
      <c r="G51" s="5"/>
      <c r="H51" s="5"/>
    </row>
    <row r="52" spans="1:11" x14ac:dyDescent="0.3">
      <c r="A52" s="115"/>
      <c r="B52" s="68"/>
      <c r="C52" s="201"/>
      <c r="D52" s="11"/>
      <c r="E52" s="5"/>
      <c r="F52" s="5"/>
      <c r="G52" s="5"/>
      <c r="H52" s="5"/>
    </row>
    <row r="53" spans="1:11" x14ac:dyDescent="0.3">
      <c r="A53" s="115"/>
      <c r="B53" s="68"/>
      <c r="C53" s="201"/>
      <c r="D53" s="11"/>
      <c r="E53" s="5"/>
      <c r="F53" s="5"/>
      <c r="G53" s="5"/>
      <c r="H53" s="5"/>
    </row>
    <row r="54" spans="1:11" x14ac:dyDescent="0.3">
      <c r="A54" s="115"/>
      <c r="B54" s="68"/>
      <c r="C54" s="201"/>
      <c r="D54" s="11"/>
      <c r="E54" s="5"/>
      <c r="F54" s="5"/>
      <c r="G54" s="5"/>
      <c r="H54" s="5"/>
    </row>
    <row r="55" spans="1:11" x14ac:dyDescent="0.3">
      <c r="A55" s="115"/>
      <c r="B55" s="68"/>
      <c r="C55" s="202"/>
      <c r="D55" s="11"/>
      <c r="E55" s="5"/>
      <c r="F55" s="5"/>
      <c r="G55" s="5"/>
      <c r="H55" s="5"/>
    </row>
    <row r="56" spans="1:11" ht="33" x14ac:dyDescent="0.3">
      <c r="A56" s="116" t="str">
        <f>IF(B22=1,"","c.")</f>
        <v>c.</v>
      </c>
      <c r="B56" s="78" t="str">
        <f>IF(B22=1,"","Ubicación Georeferenciada")</f>
        <v>Ubicación Georeferenciada</v>
      </c>
      <c r="C56" s="130" t="str">
        <f>IF(B22=1,"","* Anexar mapa georeferenciado y en su caso, archivo Google en formato .kmz")</f>
        <v>* Anexar mapa georeferenciado y en su caso, archivo Google en formato .kmz</v>
      </c>
      <c r="D56" s="11"/>
      <c r="E56" s="9"/>
      <c r="F56" s="9"/>
      <c r="G56" s="5"/>
      <c r="H56" s="5"/>
    </row>
    <row r="57" spans="1:11" ht="33" x14ac:dyDescent="0.3">
      <c r="A57" s="115" t="str">
        <f>IF(B22=1,"","d.")</f>
        <v>d.</v>
      </c>
      <c r="B57" s="68" t="str">
        <f>IF(B22=1,"","Longitud")</f>
        <v>Longitud</v>
      </c>
      <c r="C57" s="29"/>
      <c r="D57" s="131" t="str">
        <f>IF(B22=1,"","Especificar unidad de medición")</f>
        <v>Especificar unidad de medición</v>
      </c>
      <c r="E57" s="16"/>
      <c r="F57" s="5"/>
      <c r="G57" s="5"/>
      <c r="H57" s="5"/>
    </row>
    <row r="58" spans="1:11" ht="33" x14ac:dyDescent="0.3">
      <c r="A58" s="115" t="str">
        <f>IF(B22=1,"","e.")</f>
        <v>e.</v>
      </c>
      <c r="B58" s="68" t="str">
        <f>IF(B22=1,"","Espesor de la tubería")</f>
        <v>Espesor de la tubería</v>
      </c>
      <c r="C58" s="16"/>
      <c r="D58" s="131" t="str">
        <f>IF(B22=1,"","Especificar unidad de medición")</f>
        <v>Especificar unidad de medición</v>
      </c>
      <c r="E58" s="16"/>
      <c r="F58" s="5"/>
      <c r="G58" s="5"/>
      <c r="H58" s="5"/>
    </row>
    <row r="59" spans="1:11" ht="33" x14ac:dyDescent="0.3">
      <c r="A59" s="115" t="str">
        <f>IF(B22=1,"","f.")</f>
        <v>f.</v>
      </c>
      <c r="B59" s="68" t="str">
        <f>IF(B22=1,"","Capacidad de diseño")</f>
        <v>Capacidad de diseño</v>
      </c>
      <c r="C59" s="29"/>
      <c r="D59" s="131" t="str">
        <f>IF(B22=1,"","Especificar unidad de medición")</f>
        <v>Especificar unidad de medición</v>
      </c>
      <c r="E59" s="16"/>
      <c r="F59" s="5"/>
      <c r="G59" s="5"/>
      <c r="H59" s="5"/>
    </row>
    <row r="60" spans="1:11" ht="33" x14ac:dyDescent="0.3">
      <c r="A60" s="115" t="str">
        <f>IF(B22=1,"","g.")</f>
        <v>g.</v>
      </c>
      <c r="B60" s="68" t="str">
        <f>IF(B22=1,"","Capacidad operativa")</f>
        <v>Capacidad operativa</v>
      </c>
      <c r="C60" s="29"/>
      <c r="D60" s="131" t="str">
        <f>IF(B22=1,"","Especificar unidad de medición")</f>
        <v>Especificar unidad de medición</v>
      </c>
      <c r="E60" s="16"/>
      <c r="F60" s="5"/>
      <c r="G60" s="5"/>
      <c r="H60" s="5"/>
    </row>
    <row r="61" spans="1:11" x14ac:dyDescent="0.3">
      <c r="A61" s="115"/>
      <c r="B61" s="79"/>
      <c r="C61" s="5"/>
      <c r="D61" s="9"/>
      <c r="E61" s="5"/>
      <c r="F61" s="5"/>
      <c r="G61" s="5"/>
      <c r="H61" s="5"/>
      <c r="K61" s="7"/>
    </row>
    <row r="62" spans="1:11" x14ac:dyDescent="0.3">
      <c r="A62" s="115" t="str">
        <f>IF(B22=1,"","h.")</f>
        <v>h.</v>
      </c>
      <c r="B62" s="68" t="str">
        <f>IF(B22=1,"","Puntos de recepción y entrega")</f>
        <v>Puntos de recepción y entrega</v>
      </c>
      <c r="C62" s="204"/>
      <c r="D62" s="5"/>
      <c r="E62" s="5"/>
      <c r="F62" s="5"/>
      <c r="G62" s="5"/>
      <c r="H62" s="5"/>
      <c r="K62" s="7"/>
    </row>
    <row r="63" spans="1:11" ht="21" customHeight="1" x14ac:dyDescent="0.3">
      <c r="A63" s="70"/>
      <c r="B63" s="68"/>
      <c r="C63" s="205"/>
      <c r="D63" s="5"/>
      <c r="E63" s="5"/>
      <c r="F63" s="5"/>
      <c r="G63" s="5"/>
      <c r="H63" s="5"/>
      <c r="K63" s="7"/>
    </row>
    <row r="64" spans="1:11" ht="21" customHeight="1" x14ac:dyDescent="0.3">
      <c r="A64" s="70"/>
      <c r="B64" s="68"/>
      <c r="C64" s="205"/>
      <c r="D64" s="5"/>
      <c r="E64" s="5"/>
      <c r="F64" s="5"/>
      <c r="G64" s="5"/>
      <c r="H64" s="5"/>
      <c r="K64" s="7"/>
    </row>
    <row r="65" spans="1:11" ht="21" customHeight="1" x14ac:dyDescent="0.3">
      <c r="A65" s="70"/>
      <c r="B65" s="68"/>
      <c r="C65" s="205"/>
      <c r="D65" s="5"/>
      <c r="E65" s="5"/>
      <c r="F65" s="5"/>
      <c r="G65" s="5"/>
      <c r="H65" s="5"/>
      <c r="K65" s="7"/>
    </row>
    <row r="66" spans="1:11" ht="21" customHeight="1" x14ac:dyDescent="0.3">
      <c r="A66" s="70"/>
      <c r="B66" s="68"/>
      <c r="C66" s="205"/>
      <c r="D66" s="5"/>
      <c r="E66" s="5"/>
      <c r="F66" s="5"/>
      <c r="G66" s="5"/>
      <c r="H66" s="5"/>
      <c r="K66" s="7"/>
    </row>
    <row r="67" spans="1:11" ht="21" customHeight="1" x14ac:dyDescent="0.3">
      <c r="A67" s="70"/>
      <c r="B67" s="68"/>
      <c r="C67" s="205"/>
      <c r="D67" s="5"/>
      <c r="E67" s="5"/>
      <c r="F67" s="5"/>
      <c r="G67" s="5"/>
      <c r="H67" s="5"/>
      <c r="K67" s="7"/>
    </row>
    <row r="68" spans="1:11" ht="21" customHeight="1" x14ac:dyDescent="0.3">
      <c r="A68" s="70"/>
      <c r="B68" s="68"/>
      <c r="C68" s="205"/>
      <c r="D68" s="5"/>
      <c r="E68" s="5"/>
      <c r="F68" s="5"/>
      <c r="G68" s="5"/>
      <c r="H68" s="5"/>
      <c r="K68" s="7"/>
    </row>
    <row r="69" spans="1:11" ht="21" customHeight="1" x14ac:dyDescent="0.3">
      <c r="A69" s="70"/>
      <c r="B69" s="68"/>
      <c r="C69" s="205"/>
      <c r="D69" s="5"/>
      <c r="E69" s="5"/>
      <c r="F69" s="5"/>
      <c r="G69" s="5"/>
      <c r="H69" s="5"/>
      <c r="K69" s="7"/>
    </row>
    <row r="70" spans="1:11" ht="21" customHeight="1" x14ac:dyDescent="0.3">
      <c r="A70" s="70"/>
      <c r="B70" s="68"/>
      <c r="C70" s="205"/>
      <c r="D70" s="5"/>
      <c r="E70" s="5"/>
      <c r="F70" s="5"/>
      <c r="G70" s="5"/>
      <c r="H70" s="5"/>
      <c r="K70" s="7"/>
    </row>
    <row r="71" spans="1:11" ht="21" customHeight="1" x14ac:dyDescent="0.3">
      <c r="A71" s="70"/>
      <c r="B71" s="68"/>
      <c r="C71" s="205"/>
      <c r="D71" s="5"/>
      <c r="E71" s="5"/>
      <c r="F71" s="5"/>
      <c r="G71" s="5"/>
      <c r="H71" s="5"/>
      <c r="K71" s="7"/>
    </row>
    <row r="72" spans="1:11" ht="21" customHeight="1" x14ac:dyDescent="0.3">
      <c r="A72" s="70"/>
      <c r="B72" s="68"/>
      <c r="C72" s="205"/>
      <c r="D72" s="5"/>
      <c r="E72" s="5"/>
      <c r="F72" s="5"/>
      <c r="G72" s="5"/>
      <c r="H72" s="5"/>
      <c r="K72" s="7"/>
    </row>
    <row r="73" spans="1:11" x14ac:dyDescent="0.3">
      <c r="A73" s="71"/>
      <c r="B73" s="68"/>
      <c r="C73" s="5"/>
      <c r="D73" s="5"/>
      <c r="E73" s="5"/>
      <c r="F73" s="5"/>
      <c r="G73" s="5"/>
      <c r="H73" s="5"/>
      <c r="K73" s="7"/>
    </row>
    <row r="74" spans="1:11" x14ac:dyDescent="0.3">
      <c r="A74" s="73" t="str">
        <f>IF(B22=1,"","2")</f>
        <v>2</v>
      </c>
      <c r="B74" s="80" t="str">
        <f>IF(B22=1,"","En su caos, descripción de los Instrumentos de telemedición")</f>
        <v>En su caos, descripción de los Instrumentos de telemedición</v>
      </c>
      <c r="C74" s="206"/>
      <c r="D74" s="190" t="str">
        <f>IF(B22=1,"","* En caso necesario anexar documento que describa la operación del sistema de telemedición.")</f>
        <v>* En caso necesario anexar documento que describa la operación del sistema de telemedición.</v>
      </c>
      <c r="E74" s="209"/>
      <c r="F74" s="5"/>
      <c r="G74" s="5"/>
      <c r="H74" s="5"/>
      <c r="K74" s="7"/>
    </row>
    <row r="75" spans="1:11" x14ac:dyDescent="0.3">
      <c r="A75" s="70"/>
      <c r="B75" s="68"/>
      <c r="C75" s="207"/>
      <c r="D75" s="190"/>
      <c r="E75" s="209"/>
      <c r="F75" s="5"/>
      <c r="G75" s="5"/>
      <c r="H75" s="5"/>
      <c r="K75" s="7"/>
    </row>
    <row r="76" spans="1:11" x14ac:dyDescent="0.3">
      <c r="A76" s="70"/>
      <c r="B76" s="68"/>
      <c r="C76" s="207"/>
      <c r="D76" s="11"/>
      <c r="E76" s="5"/>
      <c r="F76" s="5"/>
      <c r="G76" s="5"/>
      <c r="H76" s="5"/>
      <c r="K76" s="7"/>
    </row>
    <row r="77" spans="1:11" x14ac:dyDescent="0.3">
      <c r="A77" s="70"/>
      <c r="B77" s="68"/>
      <c r="C77" s="207"/>
      <c r="D77" s="11"/>
      <c r="E77" s="5"/>
      <c r="F77" s="5"/>
      <c r="G77" s="5"/>
      <c r="H77" s="5"/>
      <c r="K77" s="7"/>
    </row>
    <row r="78" spans="1:11" x14ac:dyDescent="0.3">
      <c r="A78" s="70"/>
      <c r="B78" s="68"/>
      <c r="C78" s="208"/>
      <c r="D78" s="11"/>
      <c r="E78" s="5"/>
      <c r="F78" s="5"/>
      <c r="G78" s="5"/>
      <c r="H78" s="5"/>
      <c r="K78" s="7"/>
    </row>
    <row r="79" spans="1:11" x14ac:dyDescent="0.3">
      <c r="A79" s="73">
        <f>IF(D21=TRUE,"",3)</f>
        <v>3</v>
      </c>
      <c r="B79" s="76" t="str">
        <f>IF(D21=TRUE,"","Descripción del Diseño:")</f>
        <v>Descripción del Diseño:</v>
      </c>
      <c r="F79" s="5"/>
      <c r="G79" s="5"/>
      <c r="H79" s="5"/>
      <c r="K79" s="7"/>
    </row>
    <row r="80" spans="1:11" x14ac:dyDescent="0.3">
      <c r="A80" s="81"/>
      <c r="B80" s="70" t="str">
        <f>IF(D21=TRUE,"","Memoria técnica descriptiva")</f>
        <v>Memoria técnica descriptiva</v>
      </c>
      <c r="C80" s="99" t="str">
        <f>IF(B22=1,"",IF(D21=TRUE,"","* Anexar documento sobre la Memoria técnica descriptiva."))</f>
        <v>* Anexar documento sobre la Memoria técnica descriptiva.</v>
      </c>
      <c r="F80" s="5"/>
      <c r="G80" s="5"/>
      <c r="H80" s="5"/>
      <c r="K80" s="7"/>
    </row>
    <row r="81" spans="1:11" x14ac:dyDescent="0.3">
      <c r="A81" s="81"/>
      <c r="B81" s="70" t="str">
        <f>IF(D21=TRUE,"","Planos")</f>
        <v>Planos</v>
      </c>
      <c r="C81" s="132" t="str">
        <f>IF(B22=1,"",IF(D21=TRUE,"","* Anexar los planos del proyecto."))</f>
        <v>* Anexar los planos del proyecto.</v>
      </c>
      <c r="F81" s="5"/>
      <c r="G81" s="5"/>
      <c r="H81" s="5"/>
      <c r="K81" s="7"/>
    </row>
    <row r="82" spans="1:11" ht="33" customHeight="1" x14ac:dyDescent="0.3">
      <c r="A82" s="81"/>
      <c r="B82" s="68" t="str">
        <f>IF(D21=TRUE,"","Normatividad aplicable [En caso de ser varias puede agregar una fila para cada una]")</f>
        <v>Normatividad aplicable [En caso de ser varias puede agregar una fila para cada una]</v>
      </c>
      <c r="C82" s="40"/>
      <c r="D82" s="190" t="str">
        <f>IF(B22=1,"",IF(D21=TRUE,"","* En caso necesario anexar documento (s) que describa la normatividad aplicable."))</f>
        <v>* En caso necesario anexar documento (s) que describa la normatividad aplicable.</v>
      </c>
      <c r="E82" s="191"/>
      <c r="F82" s="5"/>
      <c r="G82" s="5"/>
      <c r="H82" s="5"/>
      <c r="K82" s="7"/>
    </row>
    <row r="83" spans="1:11" x14ac:dyDescent="0.3">
      <c r="A83" s="70"/>
      <c r="B83" s="70"/>
      <c r="C83" s="40"/>
      <c r="D83" s="61"/>
      <c r="E83" s="9"/>
      <c r="F83" s="5"/>
      <c r="G83" s="5"/>
      <c r="H83" s="5"/>
      <c r="K83" s="7"/>
    </row>
    <row r="84" spans="1:11" x14ac:dyDescent="0.3">
      <c r="A84" s="70"/>
      <c r="B84" s="70"/>
      <c r="C84" s="40"/>
      <c r="F84" s="5"/>
      <c r="G84" s="5"/>
      <c r="H84" s="5"/>
      <c r="K84" s="7"/>
    </row>
    <row r="85" spans="1:11" x14ac:dyDescent="0.3">
      <c r="A85" s="70"/>
      <c r="B85" s="70"/>
      <c r="C85" s="40"/>
      <c r="F85" s="5"/>
      <c r="G85" s="5"/>
      <c r="H85" s="5"/>
      <c r="K85" s="7"/>
    </row>
    <row r="86" spans="1:11" x14ac:dyDescent="0.3">
      <c r="A86" s="70"/>
      <c r="B86" s="70"/>
      <c r="C86" s="40"/>
      <c r="F86" s="5"/>
      <c r="G86" s="5"/>
      <c r="H86" s="5"/>
      <c r="K86" s="7"/>
    </row>
    <row r="87" spans="1:11" x14ac:dyDescent="0.3">
      <c r="A87" s="70"/>
      <c r="B87" s="70"/>
      <c r="C87" s="40"/>
      <c r="F87" s="5"/>
      <c r="G87" s="5"/>
      <c r="H87" s="5"/>
      <c r="K87" s="7"/>
    </row>
    <row r="88" spans="1:11" ht="12" customHeight="1" x14ac:dyDescent="0.3">
      <c r="A88" s="70"/>
      <c r="B88" s="70"/>
      <c r="C88" s="11"/>
      <c r="F88" s="5"/>
      <c r="G88" s="5"/>
      <c r="H88" s="5"/>
      <c r="K88" s="7"/>
    </row>
    <row r="89" spans="1:11" x14ac:dyDescent="0.3">
      <c r="A89" s="114">
        <f>IF(D21=TRUE,"",4)</f>
        <v>4</v>
      </c>
      <c r="B89" s="76" t="str">
        <f>IF(D21=TRUE,"","Descripción de la Construcción:")</f>
        <v>Descripción de la Construcción:</v>
      </c>
      <c r="C89" s="11"/>
      <c r="F89" s="5"/>
      <c r="G89" s="5"/>
      <c r="H89" s="5"/>
      <c r="K89" s="7"/>
    </row>
    <row r="90" spans="1:11" ht="41.25" customHeight="1" x14ac:dyDescent="0.3">
      <c r="A90" s="77"/>
      <c r="B90" s="77" t="str">
        <f>IF(D21=TRUE,"","Procedimientos genéricos ")</f>
        <v xml:space="preserve">Procedimientos genéricos </v>
      </c>
      <c r="C90" s="99" t="str">
        <f>IF(B22=1,"",IF(D21=TRUE,"","* Anexar documento escaneado sobre los los procedimientos genéricos."))</f>
        <v>* Anexar documento escaneado sobre los los procedimientos genéricos.</v>
      </c>
      <c r="F90" s="5"/>
      <c r="G90" s="5"/>
      <c r="H90" s="5"/>
      <c r="K90" s="7"/>
    </row>
    <row r="91" spans="1:11" ht="39" customHeight="1" x14ac:dyDescent="0.3">
      <c r="A91" s="77"/>
      <c r="B91" s="77" t="str">
        <f>IF(D21=TRUE,"","Programas de ejecución del proyecto")</f>
        <v>Programas de ejecución del proyecto</v>
      </c>
      <c r="C91" s="99" t="str">
        <f>IF(B22=1,"",IF(D21=TRUE,"","* Anexar documento escaneado sobre los programas de ejecución del proyecto."))</f>
        <v>* Anexar documento escaneado sobre los programas de ejecución del proyecto.</v>
      </c>
      <c r="F91" s="5"/>
      <c r="G91" s="5"/>
      <c r="H91" s="5"/>
      <c r="K91" s="7"/>
    </row>
    <row r="92" spans="1:11" ht="16.5" customHeight="1" x14ac:dyDescent="0.3">
      <c r="A92" s="77"/>
      <c r="B92" s="77"/>
      <c r="C92" s="9"/>
      <c r="F92" s="5"/>
      <c r="G92" s="5"/>
      <c r="H92" s="5"/>
      <c r="K92" s="7"/>
    </row>
    <row r="93" spans="1:11" x14ac:dyDescent="0.3">
      <c r="A93" s="114">
        <f>IF(D21=TRUE,"",5)</f>
        <v>5</v>
      </c>
      <c r="B93" s="76" t="str">
        <f>IF(D21=TRUE,"","Descripción de la Operación y Mantenimiento:")</f>
        <v>Descripción de la Operación y Mantenimiento:</v>
      </c>
      <c r="C93" s="11"/>
      <c r="F93" s="5"/>
      <c r="G93" s="5"/>
      <c r="H93" s="5"/>
      <c r="K93" s="7"/>
    </row>
    <row r="94" spans="1:11" ht="33" x14ac:dyDescent="0.3">
      <c r="A94" s="116"/>
      <c r="B94" s="78" t="str">
        <f>IF(D21=TRUE,"","Manual de operación, mantenimiento y seguridad")</f>
        <v>Manual de operación, mantenimiento y seguridad</v>
      </c>
      <c r="C94" s="99" t="str">
        <f>IF(B22=1,"",IF(D21=TRUE,"","* Anexar documento escaneado sobre el Manual de operación, mantenimiento y seguridad."))</f>
        <v>* Anexar documento escaneado sobre el Manual de operación, mantenimiento y seguridad.</v>
      </c>
      <c r="F94" s="5"/>
      <c r="G94" s="5"/>
      <c r="H94" s="5"/>
      <c r="K94" s="7"/>
    </row>
    <row r="95" spans="1:11" x14ac:dyDescent="0.3">
      <c r="A95" s="114"/>
      <c r="B95" s="68"/>
      <c r="C95" s="5"/>
      <c r="D95" s="5"/>
      <c r="E95" s="5"/>
      <c r="F95" s="5"/>
      <c r="G95" s="5"/>
      <c r="H95" s="5"/>
    </row>
    <row r="96" spans="1:11" ht="177" customHeight="1" x14ac:dyDescent="0.3">
      <c r="A96" s="73">
        <f>IF(B22=1,"",IF(D21=TRUE,3,6))</f>
        <v>6</v>
      </c>
      <c r="B96" s="82" t="str">
        <f>IF(B22=1,"",CONCATENATE("Dictamen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f>
        <v>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v>
      </c>
      <c r="C96" s="113" t="str">
        <f>IF(B22=1,"","* Adjunta documento electrónico del dictamen de verificación.* Llenar formato anexo de carta compromiso. ")</f>
        <v xml:space="preserve">* Adjunta documento electrónico del dictamen de verificación.* Llenar formato anexo de carta compromiso. </v>
      </c>
      <c r="D96" s="183" t="s">
        <v>134</v>
      </c>
      <c r="E96" s="5"/>
      <c r="F96" s="5"/>
      <c r="G96" s="5"/>
      <c r="H96" s="5"/>
    </row>
    <row r="97" spans="1:9" x14ac:dyDescent="0.3">
      <c r="A97" s="73"/>
      <c r="B97" s="82"/>
      <c r="D97" s="5"/>
      <c r="E97" s="5"/>
      <c r="F97" s="5"/>
      <c r="G97" s="5"/>
      <c r="H97" s="5"/>
    </row>
    <row r="98" spans="1:9" x14ac:dyDescent="0.3">
      <c r="A98" s="75" t="str">
        <f>IF(B22=1,"","Garantías y seguros (Artículo 50, fracción IV LH)")</f>
        <v>Garantías y seguros (Artículo 50, fracción IV LH)</v>
      </c>
      <c r="B98" s="82"/>
      <c r="C98" s="5"/>
      <c r="D98" s="5"/>
      <c r="E98" s="5"/>
      <c r="F98" s="5"/>
      <c r="G98" s="5"/>
      <c r="H98" s="5"/>
    </row>
    <row r="99" spans="1:9" ht="115.5" x14ac:dyDescent="0.3">
      <c r="A99" s="73">
        <f>IF(B22=1,"",1)</f>
        <v>1</v>
      </c>
      <c r="B99" s="82" t="str">
        <f>IF(B22=1,"",CONCATENATE("Carta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f>
        <v>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v>
      </c>
      <c r="C99" s="113" t="str">
        <f>IF(B22=1,"","*Llenar formato anexo de carta compromiso. * En su caso Adjuntar copia escaneada de la carátula, póliza y recibo de pago de los seguros vigentes.")</f>
        <v>*Llenar formato anexo de carta compromiso. * En su caso Adjuntar copia escaneada de la carátula, póliza y recibo de pago de los seguros vigentes.</v>
      </c>
      <c r="D99" s="133" t="str">
        <f>IF(B22=1,"","Ir a carta de seguro persona moral")</f>
        <v>Ir a carta de seguro persona moral</v>
      </c>
    </row>
    <row r="100" spans="1:9" x14ac:dyDescent="0.3">
      <c r="A100" s="71"/>
      <c r="B100" s="70"/>
    </row>
    <row r="101" spans="1:9" x14ac:dyDescent="0.3">
      <c r="A101" s="75" t="str">
        <f>IF(B22=1,"","Evaluación de impacto social (Artículo 121 LH)")</f>
        <v>Evaluación de impacto social (Artículo 121 LH)</v>
      </c>
      <c r="B101" s="68"/>
      <c r="C101" s="167"/>
    </row>
    <row r="102" spans="1:9" ht="66" x14ac:dyDescent="0.3">
      <c r="A102" s="122">
        <f>IF(B22=1,"",1)</f>
        <v>1</v>
      </c>
      <c r="B102" s="82" t="str">
        <f>IF(B22=1,"","En su caso, evaluación de impacto social")</f>
        <v>En su caso, evaluación de impacto social</v>
      </c>
      <c r="C102" s="170" t="str">
        <f>IF(B22=1,"",CONCATENATE("* Anexar la copia del acuse de recibo de la Sener y copia de la evaluación de impacto social que refiere el artículo 121 de la LH y el artículo 44 del Reglamento."," En caso de contar con ella anexar la Resolución emitida por la Sener."))</f>
        <v>* Anexar la copia del acuse de recibo de la Sener y copia de la evaluación de impacto social que refiere el artículo 121 de la LH y el artículo 44 del Reglamento. En caso de contar con ella anexar la Resolución emitida por la Sener.</v>
      </c>
    </row>
    <row r="103" spans="1:9" x14ac:dyDescent="0.3">
      <c r="A103" s="71"/>
      <c r="B103" s="83"/>
      <c r="C103" s="5"/>
      <c r="D103" s="5"/>
      <c r="E103" s="5"/>
    </row>
    <row r="104" spans="1:9" x14ac:dyDescent="0.3">
      <c r="A104" s="84" t="str">
        <f>IF(B22=1,"","Términos y Condiciones Generales para la Prestación del Servicio (Artículo 51, fracción VI del Reglamento de la LH)")</f>
        <v>Términos y Condiciones Generales para la Prestación del Servicio (Artículo 51, fracción VI del Reglamento de la LH)</v>
      </c>
      <c r="B104" s="85"/>
      <c r="C104" s="6"/>
      <c r="D104" s="6"/>
      <c r="E104" s="6"/>
      <c r="F104" s="5"/>
      <c r="G104" s="5"/>
      <c r="H104" s="5"/>
    </row>
    <row r="105" spans="1:9" x14ac:dyDescent="0.3">
      <c r="A105" s="86"/>
      <c r="B105" s="85"/>
      <c r="C105" s="6"/>
      <c r="D105" s="6"/>
      <c r="E105" s="6"/>
      <c r="F105" s="5"/>
      <c r="G105" s="5"/>
      <c r="H105" s="5"/>
    </row>
    <row r="106" spans="1:9" ht="33" x14ac:dyDescent="0.3">
      <c r="A106" s="117">
        <f>IF(B22=1,"",1)</f>
        <v>1</v>
      </c>
      <c r="B106" s="82" t="str">
        <f>IF(B22=1,"","Propuesta de Términos y Condiciones Generales para la Prestación del Servicio")</f>
        <v>Propuesta de Términos y Condiciones Generales para la Prestación del Servicio</v>
      </c>
      <c r="C106" s="134" t="str">
        <f>IF(B22=1,"","* Anexar documento en formato Word Office")</f>
        <v>* Anexar documento en formato Word Office</v>
      </c>
      <c r="D106" s="20"/>
      <c r="E106" s="20"/>
      <c r="F106" s="20"/>
      <c r="G106" s="20"/>
      <c r="H106" s="5"/>
    </row>
    <row r="107" spans="1:9" ht="24.75" customHeight="1" x14ac:dyDescent="0.3">
      <c r="A107" s="71"/>
      <c r="B107" s="70"/>
    </row>
    <row r="108" spans="1:9" x14ac:dyDescent="0.3">
      <c r="A108" s="75" t="str">
        <f>IF(B22=1,"","Información de la empresa (Artículos 50, fracción V, 81, fracción VII y 83 LH)")</f>
        <v>Información de la empresa (Artículos 50, fracción V, 81, fracción VII y 83 LH)</v>
      </c>
      <c r="B108" s="70"/>
    </row>
    <row r="109" spans="1:9" ht="378" customHeight="1" x14ac:dyDescent="0.3">
      <c r="A109" s="122">
        <f>IF(B22=1,"",1)</f>
        <v>1</v>
      </c>
      <c r="B109" s="121" t="str">
        <f>IF(B22=1,"",Aux!$J$6)</f>
        <v xml:space="preserve">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
</v>
      </c>
      <c r="C109" s="135" t="str">
        <f>IF(B22=1,"","* Anexar documento en formato Word Office,  en su caso diagrama esquemático que muestre la estructura accionaria y corporativa.")</f>
        <v>* Anexar documento en formato Word Office,  en su caso diagrama esquemático que muestre la estructura accionaria y corporativa.</v>
      </c>
    </row>
    <row r="110" spans="1:9" x14ac:dyDescent="0.3">
      <c r="A110" s="87" t="str">
        <f>IF(B22=1,"","Plan de negocios (Artículo 50 fracción V de la LH y 51, fracción IV del Reglamento)")</f>
        <v>Plan de negocios (Artículo 50 fracción V de la LH y 51, fracción IV del Reglamento)</v>
      </c>
      <c r="B110" s="70"/>
    </row>
    <row r="111" spans="1:9" ht="82.5" x14ac:dyDescent="0.3">
      <c r="A111" s="88"/>
      <c r="B111" s="123" t="str">
        <f>IF(B22=1,"",CONCATENATE("Toda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f>
        <v>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v>
      </c>
      <c r="C111" s="40"/>
      <c r="D111" s="5"/>
      <c r="E111" s="5"/>
      <c r="F111" s="5"/>
      <c r="G111" s="5"/>
      <c r="H111" s="5"/>
      <c r="I111" s="5"/>
    </row>
    <row r="112" spans="1:9" x14ac:dyDescent="0.3">
      <c r="A112" s="88" t="str">
        <f>IF(B22=1,"","a. Inversiones en activos")</f>
        <v>a. Inversiones en activos</v>
      </c>
      <c r="B112" s="89"/>
      <c r="C112" s="5"/>
      <c r="D112" s="5"/>
      <c r="E112" s="5"/>
      <c r="F112" s="5"/>
      <c r="G112" s="5"/>
      <c r="H112" s="5"/>
      <c r="I112" s="5"/>
    </row>
    <row r="113" spans="1:9" ht="49.5" x14ac:dyDescent="0.3">
      <c r="A113" s="90" t="str">
        <f>IF(B22=1,"","Número")</f>
        <v>Número</v>
      </c>
      <c r="B113" s="91" t="str">
        <f>IF(B22=1,"","Inversiones Activo Fijo")</f>
        <v>Inversiones Activo Fijo</v>
      </c>
      <c r="C113" s="91" t="str">
        <f>IF(B22=1,"","Valor de adquisición en pesos")</f>
        <v>Valor de adquisición en pesos</v>
      </c>
      <c r="D113" s="136" t="str">
        <f>IF(B22=1,"","Vida útil estimada (Años), en su caso remanente")</f>
        <v>Vida útil estimada (Años), en su caso remanente</v>
      </c>
      <c r="E113" s="31"/>
      <c r="F113" s="9"/>
      <c r="G113" s="9"/>
      <c r="H113" s="9"/>
      <c r="I113" s="9"/>
    </row>
    <row r="114" spans="1:9" x14ac:dyDescent="0.3">
      <c r="A114" s="137" t="str">
        <f>IF(B22=1,"","Ejemplo: 1")</f>
        <v>Ejemplo: 1</v>
      </c>
      <c r="B114" s="138" t="str">
        <f>IF(B22=1,"","Ejemplo: Equipo de medición y regulación")</f>
        <v>Ejemplo: Equipo de medición y regulación</v>
      </c>
      <c r="C114" s="139" t="str">
        <f>IF(B22=1,"","Ejemplo: 625,452.25")</f>
        <v>Ejemplo: 625,452.25</v>
      </c>
      <c r="D114" s="140" t="str">
        <f>IF(B22=1,"","Ejemplo: 25")</f>
        <v>Ejemplo: 25</v>
      </c>
      <c r="E114" s="32"/>
      <c r="F114" s="5"/>
      <c r="G114" s="5"/>
      <c r="H114" s="5"/>
      <c r="I114" s="5"/>
    </row>
    <row r="115" spans="1:9" x14ac:dyDescent="0.3">
      <c r="A115" s="23"/>
      <c r="B115" s="18"/>
      <c r="C115" s="42"/>
      <c r="D115" s="30"/>
      <c r="E115" s="33"/>
      <c r="F115" s="5"/>
      <c r="G115" s="5"/>
      <c r="H115" s="5"/>
      <c r="I115" s="5"/>
    </row>
    <row r="116" spans="1:9" x14ac:dyDescent="0.3">
      <c r="A116" s="23"/>
      <c r="B116" s="18"/>
      <c r="C116" s="42"/>
      <c r="D116" s="30"/>
      <c r="E116" s="33"/>
      <c r="F116" s="5"/>
      <c r="G116" s="5"/>
      <c r="H116" s="5"/>
      <c r="I116" s="5"/>
    </row>
    <row r="117" spans="1:9" x14ac:dyDescent="0.3">
      <c r="A117" s="23"/>
      <c r="B117" s="18"/>
      <c r="C117" s="42"/>
      <c r="D117" s="30"/>
      <c r="E117" s="33"/>
      <c r="F117" s="5"/>
      <c r="G117" s="5"/>
      <c r="H117" s="5"/>
      <c r="I117" s="5"/>
    </row>
    <row r="118" spans="1:9" x14ac:dyDescent="0.3">
      <c r="A118" s="23"/>
      <c r="B118" s="18"/>
      <c r="C118" s="42"/>
      <c r="D118" s="30"/>
      <c r="E118" s="33"/>
      <c r="F118" s="5"/>
      <c r="G118" s="5"/>
      <c r="H118" s="5"/>
      <c r="I118" s="5"/>
    </row>
    <row r="119" spans="1:9" x14ac:dyDescent="0.3">
      <c r="A119" s="23"/>
      <c r="B119" s="18"/>
      <c r="C119" s="42"/>
      <c r="D119" s="30"/>
      <c r="E119" s="33"/>
      <c r="F119" s="5"/>
      <c r="G119" s="5"/>
      <c r="H119" s="5"/>
      <c r="I119" s="5"/>
    </row>
    <row r="120" spans="1:9" x14ac:dyDescent="0.3">
      <c r="A120" s="39"/>
      <c r="B120" s="141" t="str">
        <f>IF(B22=1,"","Total de inversiones en activo  fijo")</f>
        <v>Total de inversiones en activo  fijo</v>
      </c>
      <c r="C120" s="43">
        <f>SUM($C$115:$C$119)</f>
        <v>0</v>
      </c>
      <c r="D120" s="5"/>
      <c r="E120" s="5"/>
      <c r="F120" s="5"/>
      <c r="G120" s="5"/>
      <c r="H120" s="5"/>
      <c r="I120" s="5"/>
    </row>
    <row r="121" spans="1:9" x14ac:dyDescent="0.3">
      <c r="A121" s="22"/>
      <c r="B121" s="5"/>
      <c r="C121" s="5"/>
      <c r="D121" s="5"/>
      <c r="E121" s="5"/>
      <c r="F121" s="5"/>
      <c r="G121" s="5"/>
      <c r="H121" s="5"/>
      <c r="I121" s="5"/>
    </row>
    <row r="122" spans="1:9" x14ac:dyDescent="0.3">
      <c r="A122" s="142" t="str">
        <f>IF(B22=1,"","b. Costos de operación y mantenimiento y gastos de administración y ventas")</f>
        <v>b. Costos de operación y mantenimiento y gastos de administración y ventas</v>
      </c>
      <c r="B122" s="5"/>
      <c r="C122" s="5"/>
      <c r="D122" s="5"/>
      <c r="E122" s="5"/>
      <c r="F122" s="5"/>
      <c r="G122" s="5"/>
      <c r="H122" s="5"/>
      <c r="I122" s="5"/>
    </row>
    <row r="123" spans="1:9" x14ac:dyDescent="0.3">
      <c r="A123" s="22"/>
      <c r="B123" s="5"/>
      <c r="C123" s="5"/>
      <c r="D123" s="5"/>
      <c r="E123" s="5"/>
      <c r="F123" s="5"/>
      <c r="G123" s="5"/>
      <c r="H123" s="5"/>
      <c r="I123" s="5"/>
    </row>
    <row r="124" spans="1:9" ht="16.5" customHeight="1" x14ac:dyDescent="0.3">
      <c r="A124" s="192" t="str">
        <f>IF(B22=1,"","Número")</f>
        <v>Número</v>
      </c>
      <c r="B124" s="194" t="str">
        <f>IF(B22=1,"","Costos de Operación y Mantenimiento")</f>
        <v>Costos de Operación y Mantenimiento</v>
      </c>
      <c r="C124" s="196" t="str">
        <f>IF(B22=1,"","Monto anual en pesos")</f>
        <v>Monto anual en pesos</v>
      </c>
      <c r="D124" s="198" t="str">
        <f>IF(B22=1,"","Fijo o Variable")</f>
        <v>Fijo o Variable</v>
      </c>
      <c r="E124" s="19"/>
      <c r="F124" s="5"/>
      <c r="G124" s="5"/>
      <c r="H124" s="5"/>
      <c r="I124" s="5"/>
    </row>
    <row r="125" spans="1:9" x14ac:dyDescent="0.3">
      <c r="A125" s="193"/>
      <c r="B125" s="195"/>
      <c r="C125" s="197"/>
      <c r="D125" s="199"/>
      <c r="E125" s="19"/>
      <c r="F125" s="5"/>
      <c r="G125" s="5"/>
      <c r="H125" s="5"/>
      <c r="I125" s="5"/>
    </row>
    <row r="126" spans="1:9" x14ac:dyDescent="0.3">
      <c r="A126" s="137" t="str">
        <f>IF(B22=1,"","Ejemplo: 1")</f>
        <v>Ejemplo: 1</v>
      </c>
      <c r="B126" s="138" t="str">
        <f>IF(B22=1,"","Ejemplo: Mantenimiento de equipos")</f>
        <v>Ejemplo: Mantenimiento de equipos</v>
      </c>
      <c r="C126" s="143" t="str">
        <f>IF(B22=1,"","Ejemplo: 60,000")</f>
        <v>Ejemplo: 60,000</v>
      </c>
      <c r="D126" s="143" t="str">
        <f>IF(B22=1,"","Ejemplo: Fijo")</f>
        <v>Ejemplo: Fijo</v>
      </c>
      <c r="E126" s="13"/>
      <c r="F126" s="5"/>
      <c r="G126" s="5"/>
      <c r="H126" s="5"/>
      <c r="I126" s="5"/>
    </row>
    <row r="127" spans="1:9" x14ac:dyDescent="0.3">
      <c r="A127" s="23"/>
      <c r="B127" s="18"/>
      <c r="C127" s="42"/>
      <c r="D127" s="44"/>
      <c r="E127" s="6"/>
      <c r="F127" s="5"/>
      <c r="G127" s="5"/>
      <c r="H127" s="5"/>
      <c r="I127" s="5"/>
    </row>
    <row r="128" spans="1:9" x14ac:dyDescent="0.3">
      <c r="A128" s="23"/>
      <c r="B128" s="18"/>
      <c r="C128" s="42"/>
      <c r="D128" s="44"/>
      <c r="E128" s="6"/>
      <c r="F128" s="5"/>
      <c r="G128" s="5"/>
      <c r="H128" s="5"/>
      <c r="I128" s="5"/>
    </row>
    <row r="129" spans="1:9" x14ac:dyDescent="0.3">
      <c r="A129" s="23"/>
      <c r="B129" s="18"/>
      <c r="C129" s="42"/>
      <c r="D129" s="44"/>
      <c r="E129" s="6"/>
      <c r="F129" s="5"/>
      <c r="G129" s="5"/>
      <c r="H129" s="5"/>
      <c r="I129" s="5"/>
    </row>
    <row r="130" spans="1:9" x14ac:dyDescent="0.3">
      <c r="A130" s="23"/>
      <c r="B130" s="18"/>
      <c r="C130" s="42"/>
      <c r="D130" s="44"/>
      <c r="E130" s="6"/>
      <c r="F130" s="5"/>
      <c r="G130" s="5"/>
      <c r="H130" s="5"/>
      <c r="I130" s="5"/>
    </row>
    <row r="131" spans="1:9" x14ac:dyDescent="0.3">
      <c r="A131" s="23"/>
      <c r="B131" s="18"/>
      <c r="C131" s="42"/>
      <c r="D131" s="44"/>
      <c r="E131" s="6"/>
      <c r="F131" s="5"/>
      <c r="G131" s="5"/>
      <c r="H131" s="5"/>
      <c r="I131" s="5"/>
    </row>
    <row r="132" spans="1:9" x14ac:dyDescent="0.3">
      <c r="A132" s="38"/>
      <c r="B132" s="144" t="str">
        <f>IF(B22=1,"","Total de costos de operación y mantenimiento")</f>
        <v>Total de costos de operación y mantenimiento</v>
      </c>
      <c r="C132" s="43">
        <f>SUM($C$127:$C$131)</f>
        <v>0</v>
      </c>
      <c r="D132" s="5"/>
      <c r="E132" s="5"/>
      <c r="F132" s="5"/>
      <c r="G132" s="5"/>
      <c r="H132" s="5"/>
      <c r="I132" s="5"/>
    </row>
    <row r="133" spans="1:9" x14ac:dyDescent="0.3">
      <c r="A133" s="22"/>
      <c r="B133" s="5"/>
      <c r="C133" s="5"/>
      <c r="D133" s="5"/>
      <c r="E133" s="5"/>
      <c r="F133" s="5"/>
      <c r="G133" s="5"/>
      <c r="H133" s="5"/>
      <c r="I133" s="5"/>
    </row>
    <row r="134" spans="1:9" x14ac:dyDescent="0.3">
      <c r="A134" s="188" t="str">
        <f>IF(B22=1,"","Número")</f>
        <v>Número</v>
      </c>
      <c r="B134" s="189" t="str">
        <f>IF(B22=1,"","Gastos de administración y ventas")</f>
        <v>Gastos de administración y ventas</v>
      </c>
      <c r="C134" s="189" t="str">
        <f>IF(B22=1,"","Monto anual en pesos")</f>
        <v>Monto anual en pesos</v>
      </c>
      <c r="D134" s="189" t="str">
        <f>IF(B22=1,"","Fijo o Variable ")</f>
        <v xml:space="preserve">Fijo o Variable </v>
      </c>
      <c r="E134" s="5"/>
      <c r="F134" s="5"/>
      <c r="G134" s="5"/>
      <c r="H134" s="5"/>
      <c r="I134" s="5"/>
    </row>
    <row r="135" spans="1:9" x14ac:dyDescent="0.3">
      <c r="A135" s="188"/>
      <c r="B135" s="189"/>
      <c r="C135" s="189"/>
      <c r="D135" s="189"/>
      <c r="E135" s="5"/>
      <c r="F135" s="5"/>
      <c r="G135" s="5"/>
      <c r="H135" s="5"/>
      <c r="I135" s="5"/>
    </row>
    <row r="136" spans="1:9" x14ac:dyDescent="0.3">
      <c r="A136" s="137" t="str">
        <f>IF(B22=1,"","Ejemplo: 1")</f>
        <v>Ejemplo: 1</v>
      </c>
      <c r="B136" s="138" t="str">
        <f>IF(B22=1,"","Mantenimiento de equipos")</f>
        <v>Mantenimiento de equipos</v>
      </c>
      <c r="C136" s="145" t="str">
        <f>IF(B22=1,"","Ejemplo: 80,000")</f>
        <v>Ejemplo: 80,000</v>
      </c>
      <c r="D136" s="143" t="str">
        <f>IF(B22=1,"","Ejemplo: Variable")</f>
        <v>Ejemplo: Variable</v>
      </c>
      <c r="E136" s="5"/>
      <c r="F136" s="5"/>
      <c r="G136" s="5"/>
      <c r="H136" s="5"/>
      <c r="I136" s="5"/>
    </row>
    <row r="137" spans="1:9" x14ac:dyDescent="0.3">
      <c r="A137" s="23"/>
      <c r="B137" s="18"/>
      <c r="C137" s="42"/>
      <c r="D137" s="44"/>
      <c r="E137" s="5"/>
      <c r="F137" s="5"/>
      <c r="G137" s="5"/>
      <c r="H137" s="5"/>
      <c r="I137" s="5"/>
    </row>
    <row r="138" spans="1:9" x14ac:dyDescent="0.3">
      <c r="A138" s="23"/>
      <c r="B138" s="18"/>
      <c r="C138" s="42"/>
      <c r="D138" s="44"/>
      <c r="E138" s="5"/>
      <c r="F138" s="5"/>
      <c r="G138" s="5"/>
      <c r="H138" s="5"/>
      <c r="I138" s="5"/>
    </row>
    <row r="139" spans="1:9" x14ac:dyDescent="0.3">
      <c r="A139" s="23"/>
      <c r="B139" s="18"/>
      <c r="C139" s="42"/>
      <c r="D139" s="44"/>
      <c r="E139" s="5"/>
      <c r="F139" s="5"/>
      <c r="G139" s="5"/>
      <c r="H139" s="5"/>
      <c r="I139" s="5"/>
    </row>
    <row r="140" spans="1:9" x14ac:dyDescent="0.3">
      <c r="A140" s="23"/>
      <c r="B140" s="18"/>
      <c r="C140" s="42"/>
      <c r="D140" s="44"/>
      <c r="E140" s="5"/>
      <c r="F140" s="5"/>
      <c r="G140" s="5"/>
      <c r="H140" s="5"/>
      <c r="I140" s="5"/>
    </row>
    <row r="141" spans="1:9" x14ac:dyDescent="0.3">
      <c r="A141" s="23"/>
      <c r="B141" s="18"/>
      <c r="C141" s="42"/>
      <c r="D141" s="44"/>
      <c r="E141" s="5"/>
      <c r="F141" s="5"/>
      <c r="G141" s="5"/>
      <c r="H141" s="5"/>
      <c r="I141" s="5"/>
    </row>
    <row r="142" spans="1:9" x14ac:dyDescent="0.3">
      <c r="A142" s="38"/>
      <c r="B142" s="144" t="str">
        <f>IF(B22=1,"","Total de gastos de administración y ventas")</f>
        <v>Total de gastos de administración y ventas</v>
      </c>
      <c r="C142" s="43">
        <f>SUM(C137:C141)</f>
        <v>0</v>
      </c>
      <c r="D142" s="5"/>
      <c r="E142" s="5"/>
      <c r="F142" s="5"/>
      <c r="G142" s="5"/>
      <c r="H142" s="5"/>
      <c r="I142" s="5"/>
    </row>
    <row r="143" spans="1:9" x14ac:dyDescent="0.3">
      <c r="A143" s="22"/>
      <c r="B143" s="5"/>
      <c r="C143" s="5"/>
      <c r="D143" s="5"/>
      <c r="E143" s="5"/>
      <c r="F143" s="5"/>
      <c r="G143" s="5"/>
      <c r="H143" s="5"/>
      <c r="I143" s="5"/>
    </row>
    <row r="144" spans="1:9" x14ac:dyDescent="0.3">
      <c r="A144" s="146" t="str">
        <f>IF(B22=1,"","c. Estimación de los ingresos")</f>
        <v>c. Estimación de los ingresos</v>
      </c>
      <c r="B144" s="5"/>
      <c r="C144" s="5"/>
      <c r="D144" s="5"/>
      <c r="E144" s="5"/>
      <c r="F144" s="5"/>
      <c r="G144" s="5"/>
      <c r="H144" s="5"/>
      <c r="I144" s="5"/>
    </row>
    <row r="145" spans="1:9" x14ac:dyDescent="0.3">
      <c r="A145" s="22"/>
      <c r="B145" s="5"/>
      <c r="C145" s="5"/>
      <c r="D145" s="5"/>
      <c r="E145" s="5"/>
      <c r="F145" s="5"/>
      <c r="G145" s="5"/>
      <c r="H145" s="5"/>
      <c r="I145" s="5"/>
    </row>
    <row r="146" spans="1:9" x14ac:dyDescent="0.3">
      <c r="A146" s="62"/>
      <c r="B146" s="147" t="str">
        <f>IF(B22=1,"","Concepto")</f>
        <v>Concepto</v>
      </c>
      <c r="C146" s="148" t="str">
        <f>IF(B22=1,"","Año 1")</f>
        <v>Año 1</v>
      </c>
      <c r="D146" s="148" t="str">
        <f>IF(B22=1,"","Año 2")</f>
        <v>Año 2</v>
      </c>
      <c r="E146" s="148" t="str">
        <f>IF(B22=1,"","Año 3")</f>
        <v>Año 3</v>
      </c>
      <c r="F146" s="148" t="str">
        <f>IF(B22=1,"","Año 4")</f>
        <v>Año 4</v>
      </c>
      <c r="G146" s="148" t="str">
        <f>IF(B22=1,"","Año 5")</f>
        <v>Año 5</v>
      </c>
      <c r="H146" s="149" t="str">
        <f>IF(B22=1,"","Especificar unidad")</f>
        <v>Especificar unidad</v>
      </c>
    </row>
    <row r="147" spans="1:9" x14ac:dyDescent="0.3">
      <c r="A147" s="63"/>
      <c r="B147" s="150" t="str">
        <f>IF(B22=1,"","Tarifa unitaria del servicio regulado (pesos/unidad)")</f>
        <v>Tarifa unitaria del servicio regulado (pesos/unidad)</v>
      </c>
      <c r="C147" s="45"/>
      <c r="D147" s="45"/>
      <c r="E147" s="45"/>
      <c r="F147" s="45"/>
      <c r="G147" s="45"/>
      <c r="H147" s="16"/>
    </row>
    <row r="148" spans="1:9" x14ac:dyDescent="0.3">
      <c r="A148" s="63"/>
      <c r="B148" s="150" t="str">
        <f>IF(B22=1,"","Volumen a conducir")</f>
        <v>Volumen a conducir</v>
      </c>
      <c r="C148" s="47"/>
      <c r="D148" s="47"/>
      <c r="E148" s="47"/>
      <c r="F148" s="47"/>
      <c r="G148" s="47"/>
      <c r="H148" s="16"/>
    </row>
    <row r="149" spans="1:9" x14ac:dyDescent="0.3">
      <c r="A149" s="63"/>
      <c r="B149" s="151" t="str">
        <f>IF(B22=1,"","Ingresos totales en pesos")</f>
        <v>Ingresos totales en pesos</v>
      </c>
      <c r="C149" s="46"/>
      <c r="D149" s="46"/>
      <c r="E149" s="46"/>
      <c r="F149" s="46"/>
      <c r="G149" s="46"/>
      <c r="H149" s="5"/>
      <c r="I149" s="5"/>
    </row>
    <row r="150" spans="1:9" x14ac:dyDescent="0.3">
      <c r="A150" s="22"/>
      <c r="B150" s="5"/>
      <c r="C150" s="5"/>
      <c r="D150" s="5"/>
      <c r="E150" s="5"/>
      <c r="F150" s="5"/>
      <c r="G150" s="5"/>
      <c r="H150" s="5"/>
      <c r="I150" s="5"/>
    </row>
    <row r="151" spans="1:9" x14ac:dyDescent="0.3">
      <c r="A151" s="146" t="str">
        <f>IF('CRE 4 Requisitos'!$B$22,"","d. Capital y financiamientos ")</f>
        <v xml:space="preserve">d. Capital y financiamientos </v>
      </c>
      <c r="B151" s="5"/>
      <c r="C151" s="5"/>
      <c r="D151" s="5"/>
      <c r="E151" s="5"/>
      <c r="F151" s="5"/>
      <c r="G151" s="5"/>
      <c r="H151" s="5"/>
      <c r="I151" s="5"/>
    </row>
    <row r="152" spans="1:9" x14ac:dyDescent="0.3">
      <c r="A152" s="22"/>
      <c r="B152" s="5"/>
      <c r="C152" s="5"/>
      <c r="D152" s="5"/>
      <c r="E152" s="5"/>
      <c r="F152" s="5"/>
      <c r="G152" s="5"/>
      <c r="H152" s="5"/>
      <c r="I152" s="5"/>
    </row>
    <row r="153" spans="1:9" x14ac:dyDescent="0.3">
      <c r="A153" s="6"/>
      <c r="B153" s="152" t="str">
        <f>IF(B22=1,"","Concepto")</f>
        <v>Concepto</v>
      </c>
      <c r="C153" s="152" t="str">
        <f>IF(B22=1,"","Valor solicitado")</f>
        <v>Valor solicitado</v>
      </c>
      <c r="D153" s="5"/>
      <c r="E153" s="5"/>
      <c r="F153" s="5"/>
      <c r="G153" s="5"/>
      <c r="H153" s="5"/>
      <c r="I153" s="5"/>
    </row>
    <row r="154" spans="1:9" x14ac:dyDescent="0.3">
      <c r="A154" s="28"/>
      <c r="B154" s="153" t="str">
        <f>IF(B22=1,"","Porcentaje de recursos propios")</f>
        <v>Porcentaje de recursos propios</v>
      </c>
      <c r="C154" s="24"/>
      <c r="D154" s="5"/>
      <c r="E154" s="5"/>
      <c r="F154" s="5"/>
      <c r="G154" s="5"/>
      <c r="H154" s="5"/>
      <c r="I154" s="5"/>
    </row>
    <row r="155" spans="1:9" x14ac:dyDescent="0.3">
      <c r="A155" s="37"/>
      <c r="B155" s="153" t="str">
        <f>IF(B22=1,"","Porcentaje de la deuda")</f>
        <v>Porcentaje de la deuda</v>
      </c>
      <c r="C155" s="34">
        <f>1-C154</f>
        <v>1</v>
      </c>
      <c r="D155" s="5"/>
      <c r="E155" s="5"/>
      <c r="F155" s="5"/>
      <c r="G155" s="5"/>
      <c r="H155" s="5"/>
      <c r="I155" s="5"/>
    </row>
    <row r="156" spans="1:9" ht="33" x14ac:dyDescent="0.3">
      <c r="A156" s="37"/>
      <c r="B156" s="153" t="str">
        <f>IF(B22=1,"","En su caso, costo de la deuda, expresado en tasa nominal antes de impuestos /1")</f>
        <v>En su caso, costo de la deuda, expresado en tasa nominal antes de impuestos /1</v>
      </c>
      <c r="C156" s="48"/>
      <c r="D156" s="5"/>
      <c r="E156" s="5"/>
      <c r="F156" s="5"/>
      <c r="G156" s="5"/>
      <c r="H156" s="5"/>
      <c r="I156" s="5"/>
    </row>
    <row r="157" spans="1:9" x14ac:dyDescent="0.3">
      <c r="A157" s="37"/>
      <c r="B157" s="153" t="str">
        <f>IF(B22=1,"","En su caso, plazo de la deuda (años)")</f>
        <v>En su caso, plazo de la deuda (años)</v>
      </c>
      <c r="C157" s="46"/>
      <c r="D157" s="5"/>
      <c r="E157" s="5"/>
      <c r="F157" s="5"/>
      <c r="G157" s="5"/>
      <c r="H157" s="5"/>
      <c r="I157" s="5"/>
    </row>
    <row r="158" spans="1:9" ht="33" x14ac:dyDescent="0.3">
      <c r="A158" s="37"/>
      <c r="B158" s="153" t="str">
        <f>IF(B22=1,"","En su caso, costo del capital propio solicitado expresado en tasa nominal antes de impuestos")</f>
        <v>En su caso, costo del capital propio solicitado expresado en tasa nominal antes de impuestos</v>
      </c>
      <c r="C158" s="49"/>
      <c r="D158" s="5"/>
      <c r="E158" s="5"/>
      <c r="F158" s="5"/>
      <c r="G158" s="5"/>
      <c r="H158" s="5"/>
      <c r="I158" s="5"/>
    </row>
    <row r="159" spans="1:9" x14ac:dyDescent="0.3">
      <c r="A159" s="22"/>
      <c r="B159" s="5"/>
      <c r="C159" s="5"/>
      <c r="D159" s="5"/>
      <c r="E159" s="5"/>
      <c r="F159" s="5"/>
      <c r="G159" s="5"/>
      <c r="H159" s="5"/>
      <c r="I159" s="5"/>
    </row>
    <row r="160" spans="1:9" x14ac:dyDescent="0.3">
      <c r="A160" s="154" t="str">
        <f>IF(B22=1,"","/1 En el caso de contar con varias fuentes de financiamiento, deberá llenar la tabla a continuación incluyendo el desglose de la información de cada una de las fuentes de financiamiento.")</f>
        <v>/1 En el caso de contar con varias fuentes de financiamiento, deberá llenar la tabla a continuación incluyendo el desglose de la información de cada una de las fuentes de financiamiento.</v>
      </c>
      <c r="B160" s="5"/>
      <c r="C160" s="5"/>
      <c r="D160" s="5"/>
      <c r="E160" s="5"/>
      <c r="F160" s="5"/>
      <c r="G160" s="5"/>
      <c r="H160" s="5"/>
      <c r="I160" s="5"/>
    </row>
    <row r="161" spans="1:11" x14ac:dyDescent="0.3">
      <c r="A161" s="155" t="str">
        <f>IF(B22=1,"","Asimismo, deberá estimar el costo total de la deuda considerando todas las fuentes de financiamiento, ponderando conforme al monto de la deuda sobre el total.")</f>
        <v>Asimismo, deberá estimar el costo total de la deuda considerando todas las fuentes de financiamiento, ponderando conforme al monto de la deuda sobre el total.</v>
      </c>
      <c r="B161" s="5"/>
      <c r="C161" s="5"/>
      <c r="D161" s="5"/>
      <c r="E161" s="5"/>
      <c r="F161" s="5"/>
      <c r="G161" s="5"/>
      <c r="H161" s="5"/>
      <c r="I161" s="5"/>
    </row>
    <row r="162" spans="1:11" ht="33" x14ac:dyDescent="0.3">
      <c r="A162" s="3"/>
      <c r="B162" s="156" t="str">
        <f>IF(B22=1,"","Fuente de financiamiento ")</f>
        <v xml:space="preserve">Fuente de financiamiento </v>
      </c>
      <c r="C162" s="157" t="str">
        <f>IF(B22=1,"","Fuente de financiamiento 1")</f>
        <v>Fuente de financiamiento 1</v>
      </c>
      <c r="D162" s="157" t="str">
        <f>IF(B22=1,"","Fuente de financiamiento 2")</f>
        <v>Fuente de financiamiento 2</v>
      </c>
      <c r="E162" s="157" t="str">
        <f>IF(B22=1,"","Fuente de financiamiento 3")</f>
        <v>Fuente de financiamiento 3</v>
      </c>
      <c r="F162" s="157" t="str">
        <f>IF(B22=1,"","Fuente de financiamiento 4")</f>
        <v>Fuente de financiamiento 4</v>
      </c>
      <c r="G162" s="158" t="str">
        <f>IF(B22=1,"","Fuente de financiamiento 5")</f>
        <v>Fuente de financiamiento 5</v>
      </c>
      <c r="H162" s="158" t="str">
        <f>IF(B22=1,"","Fuente de financiamiento N")</f>
        <v>Fuente de financiamiento N</v>
      </c>
      <c r="I162" s="5"/>
    </row>
    <row r="163" spans="1:11" x14ac:dyDescent="0.3">
      <c r="A163" s="35"/>
      <c r="B163" s="159" t="str">
        <f>IF(B22=1,"","Costo de la deuda, expresado en tasa nominal antes de impuestos")</f>
        <v>Costo de la deuda, expresado en tasa nominal antes de impuestos</v>
      </c>
      <c r="C163" s="15"/>
      <c r="D163" s="15"/>
      <c r="E163" s="15"/>
      <c r="F163" s="15"/>
      <c r="G163" s="15"/>
      <c r="H163" s="15"/>
      <c r="I163" s="5"/>
    </row>
    <row r="164" spans="1:11" x14ac:dyDescent="0.3">
      <c r="A164" s="36"/>
      <c r="B164" s="160" t="str">
        <f>IF(B22=1,"","Plazo de la deuda (años)")</f>
        <v>Plazo de la deuda (años)</v>
      </c>
      <c r="C164" s="15"/>
      <c r="D164" s="15"/>
      <c r="E164" s="15"/>
      <c r="F164" s="15"/>
      <c r="G164" s="15"/>
      <c r="H164" s="15"/>
      <c r="I164" s="5"/>
    </row>
    <row r="165" spans="1:11" x14ac:dyDescent="0.3">
      <c r="A165" s="36"/>
      <c r="B165" s="160" t="str">
        <f>IF(B22=1,"","Monto de la deuda en pesos")</f>
        <v>Monto de la deuda en pesos</v>
      </c>
      <c r="C165" s="15"/>
      <c r="D165" s="15"/>
      <c r="E165" s="15"/>
      <c r="F165" s="15"/>
      <c r="G165" s="15"/>
      <c r="H165" s="15"/>
      <c r="I165" s="5"/>
    </row>
    <row r="166" spans="1:11" x14ac:dyDescent="0.3">
      <c r="A166" s="22"/>
      <c r="B166" s="5"/>
      <c r="C166" s="5"/>
      <c r="D166" s="5"/>
      <c r="E166" s="5"/>
      <c r="F166" s="5"/>
      <c r="G166" s="5"/>
      <c r="H166" s="5"/>
      <c r="I166" s="5"/>
    </row>
    <row r="167" spans="1:11" x14ac:dyDescent="0.3">
      <c r="A167" s="146" t="str">
        <f>IF(B22=1,"","e. Estado de resultados Proforma")</f>
        <v>e. Estado de resultados Proforma</v>
      </c>
      <c r="B167" s="5"/>
      <c r="C167" s="5"/>
      <c r="D167" s="5"/>
      <c r="E167" s="5"/>
      <c r="F167" s="5"/>
      <c r="G167" s="5"/>
      <c r="H167" s="5"/>
      <c r="I167" s="5"/>
    </row>
    <row r="168" spans="1:11" x14ac:dyDescent="0.3">
      <c r="A168" s="22"/>
      <c r="B168" s="5"/>
      <c r="C168" s="144" t="str">
        <f>IF(B22=1,"","Año 0")</f>
        <v>Año 0</v>
      </c>
      <c r="D168" s="148" t="str">
        <f>IF(B22=1,"","Año 1")</f>
        <v>Año 1</v>
      </c>
      <c r="E168" s="148" t="str">
        <f>IF(B22=1,"","Año 2")</f>
        <v>Año 2</v>
      </c>
      <c r="F168" s="148" t="str">
        <f>IF(B22=1,"","Año 3")</f>
        <v>Año 3</v>
      </c>
      <c r="G168" s="148" t="str">
        <f>IF(B22=1,"","Año 4")</f>
        <v>Año 4</v>
      </c>
      <c r="H168" s="148" t="str">
        <f>IF(B22=1,"","Año 5")</f>
        <v>Año 5</v>
      </c>
      <c r="I168" s="14" t="str">
        <f>IF(B22=1,"","Año N")</f>
        <v>Año N</v>
      </c>
      <c r="J168" s="11"/>
      <c r="K168" s="11"/>
    </row>
    <row r="169" spans="1:11" x14ac:dyDescent="0.3">
      <c r="A169" s="21"/>
      <c r="B169" s="161" t="str">
        <f>IF(B22=1,"","Ingresos brutos")</f>
        <v>Ingresos brutos</v>
      </c>
      <c r="C169" s="16"/>
      <c r="D169" s="50"/>
      <c r="E169" s="50"/>
      <c r="F169" s="50"/>
      <c r="G169" s="50"/>
      <c r="H169" s="50"/>
      <c r="I169" s="50"/>
      <c r="J169" s="55"/>
      <c r="K169" s="55"/>
    </row>
    <row r="170" spans="1:11" x14ac:dyDescent="0.3">
      <c r="A170" s="21"/>
      <c r="B170" s="161" t="str">
        <f>IF(B22=1,"","Costos")</f>
        <v>Costos</v>
      </c>
      <c r="C170" s="16"/>
      <c r="D170" s="51"/>
      <c r="E170" s="51"/>
      <c r="F170" s="51"/>
      <c r="G170" s="51"/>
      <c r="H170" s="51"/>
      <c r="I170" s="51"/>
      <c r="J170" s="56"/>
      <c r="K170" s="56"/>
    </row>
    <row r="171" spans="1:11" x14ac:dyDescent="0.3">
      <c r="A171" s="21"/>
      <c r="B171" s="161" t="str">
        <f>IF(B22=1,"","Gastos")</f>
        <v>Gastos</v>
      </c>
      <c r="C171" s="16"/>
      <c r="D171" s="51"/>
      <c r="E171" s="51"/>
      <c r="F171" s="51"/>
      <c r="G171" s="51"/>
      <c r="H171" s="51"/>
      <c r="I171" s="51"/>
      <c r="J171" s="56"/>
      <c r="K171" s="56"/>
    </row>
    <row r="172" spans="1:11" x14ac:dyDescent="0.3">
      <c r="A172" s="21"/>
      <c r="B172" s="161" t="str">
        <f>IF(B22=1,"","EBITDA")</f>
        <v>EBITDA</v>
      </c>
      <c r="C172" s="16"/>
      <c r="D172" s="53"/>
      <c r="E172" s="53"/>
      <c r="F172" s="53"/>
      <c r="G172" s="53"/>
      <c r="H172" s="53"/>
      <c r="I172" s="53"/>
      <c r="J172" s="57"/>
      <c r="K172" s="57"/>
    </row>
    <row r="173" spans="1:11" x14ac:dyDescent="0.3">
      <c r="A173" s="21"/>
      <c r="B173" s="161" t="str">
        <f>IF(B22=1,"","Depreciación")</f>
        <v>Depreciación</v>
      </c>
      <c r="C173" s="16"/>
      <c r="D173" s="51"/>
      <c r="E173" s="51"/>
      <c r="F173" s="51"/>
      <c r="G173" s="51"/>
      <c r="H173" s="51"/>
      <c r="I173" s="51"/>
      <c r="J173" s="56"/>
      <c r="K173" s="56"/>
    </row>
    <row r="174" spans="1:11" x14ac:dyDescent="0.3">
      <c r="A174" s="21"/>
      <c r="B174" s="161" t="str">
        <f>IF(B22=1,"","Amortizaciones")</f>
        <v>Amortizaciones</v>
      </c>
      <c r="C174" s="16"/>
      <c r="D174" s="51"/>
      <c r="E174" s="51"/>
      <c r="F174" s="51"/>
      <c r="G174" s="52"/>
      <c r="H174" s="52"/>
      <c r="I174" s="52"/>
      <c r="J174" s="58"/>
      <c r="K174" s="58"/>
    </row>
    <row r="175" spans="1:11" x14ac:dyDescent="0.3">
      <c r="A175" s="21"/>
      <c r="B175" s="161" t="str">
        <f>IF(B22=1,"","EBIT")</f>
        <v>EBIT</v>
      </c>
      <c r="C175" s="16"/>
      <c r="D175" s="51"/>
      <c r="E175" s="51"/>
      <c r="F175" s="51"/>
      <c r="G175" s="51"/>
      <c r="H175" s="51"/>
      <c r="I175" s="51"/>
      <c r="J175" s="56"/>
      <c r="K175" s="56"/>
    </row>
    <row r="176" spans="1:11" x14ac:dyDescent="0.3">
      <c r="A176" s="21"/>
      <c r="B176" s="161" t="str">
        <f>IF(B22=1,"","Intereses")</f>
        <v>Intereses</v>
      </c>
      <c r="C176" s="16"/>
      <c r="D176" s="51"/>
      <c r="E176" s="51"/>
      <c r="F176" s="51"/>
      <c r="G176" s="52"/>
      <c r="H176" s="52"/>
      <c r="I176" s="52"/>
      <c r="J176" s="58"/>
      <c r="K176" s="58"/>
    </row>
    <row r="177" spans="1:11" x14ac:dyDescent="0.3">
      <c r="A177" s="21"/>
      <c r="B177" s="161" t="str">
        <f>IF(B22=1,"","Impuestos")</f>
        <v>Impuestos</v>
      </c>
      <c r="C177" s="16"/>
      <c r="D177" s="51"/>
      <c r="E177" s="51"/>
      <c r="F177" s="51"/>
      <c r="G177" s="51"/>
      <c r="H177" s="51"/>
      <c r="I177" s="51"/>
      <c r="J177" s="56"/>
      <c r="K177" s="56"/>
    </row>
    <row r="178" spans="1:11" x14ac:dyDescent="0.3">
      <c r="A178" s="21"/>
      <c r="B178" s="161" t="str">
        <f>IF(B22=1,"","Ingreso Neto")</f>
        <v>Ingreso Neto</v>
      </c>
      <c r="C178" s="94"/>
      <c r="D178" s="51"/>
      <c r="E178" s="51"/>
      <c r="F178" s="51"/>
      <c r="G178" s="51"/>
      <c r="H178" s="51"/>
      <c r="I178" s="51"/>
      <c r="J178" s="56"/>
      <c r="K178" s="56"/>
    </row>
    <row r="179" spans="1:11" x14ac:dyDescent="0.3">
      <c r="A179" s="6"/>
      <c r="B179" s="161" t="str">
        <f>IF(B22=1,"","Proyecciones de Flujo de Efectivo")</f>
        <v>Proyecciones de Flujo de Efectivo</v>
      </c>
      <c r="C179" s="95"/>
      <c r="D179" s="51"/>
      <c r="E179" s="51"/>
      <c r="F179" s="51"/>
      <c r="G179" s="51"/>
      <c r="H179" s="51"/>
      <c r="I179" s="51"/>
      <c r="J179" s="56"/>
      <c r="K179" s="56"/>
    </row>
    <row r="180" spans="1:11" x14ac:dyDescent="0.3">
      <c r="A180" s="6"/>
      <c r="B180" s="144" t="str">
        <f>IF(B22=1,"","TIR del proyecto")</f>
        <v>TIR del proyecto</v>
      </c>
      <c r="C180" s="96"/>
      <c r="D180" s="6"/>
      <c r="E180" s="6"/>
      <c r="F180" s="5"/>
      <c r="G180" s="5"/>
      <c r="H180" s="5"/>
    </row>
    <row r="181" spans="1:11" x14ac:dyDescent="0.3">
      <c r="A181" s="6"/>
      <c r="B181" s="6"/>
      <c r="C181" s="54"/>
      <c r="D181" s="6"/>
      <c r="E181" s="6"/>
      <c r="F181" s="5"/>
      <c r="G181" s="5"/>
      <c r="H181" s="5"/>
    </row>
    <row r="182" spans="1:11" x14ac:dyDescent="0.3">
      <c r="A182" s="84" t="str">
        <f>IF(B22=1,"",IF(D7=2,"","Justificación de la demanda potencial (Artículo 74 LH)"))</f>
        <v>Justificación de la demanda potencial (Artículo 74 LH)</v>
      </c>
      <c r="B182" s="85"/>
      <c r="C182" s="171"/>
      <c r="D182" s="6"/>
      <c r="E182" s="6"/>
      <c r="F182" s="5"/>
      <c r="G182" s="5"/>
      <c r="H182" s="5"/>
    </row>
    <row r="183" spans="1:11" ht="49.5" customHeight="1" x14ac:dyDescent="0.3">
      <c r="A183" s="73">
        <f>IF(B22=1,"",IF(D7=2,"",1))</f>
        <v>1</v>
      </c>
      <c r="B183" s="82" t="str">
        <f>IF(B22=1,"",IF(D7=2,"",CONCATENATE("Resultados, en su caso, del procedimiento de Temporada Abierta para la estimación de la demanda potencial")))</f>
        <v>Resultados, en su caso, del procedimiento de Temporada Abierta para la estimación de la demanda potencial</v>
      </c>
      <c r="C183" s="170" t="str">
        <f>IF(B22=1,"",IF(D7=2,"",CONCATENATE("* Anexar documento en formato PDF con los  resultados del proceso de temporada abierta incluyendo dimensionamiento del sistema y asignación de capacidad. ")))</f>
        <v xml:space="preserve">* Anexar documento en formato PDF con los  resultados del proceso de temporada abierta incluyendo dimensionamiento del sistema y asignación de capacidad. </v>
      </c>
      <c r="D183" s="6"/>
      <c r="E183" s="6"/>
      <c r="F183" s="5"/>
      <c r="G183" s="5"/>
      <c r="H183" s="5"/>
    </row>
    <row r="184" spans="1:11" x14ac:dyDescent="0.3">
      <c r="A184" s="6"/>
      <c r="B184" s="6"/>
      <c r="C184" s="54"/>
      <c r="D184" s="6"/>
      <c r="E184" s="6"/>
      <c r="F184" s="5"/>
      <c r="G184" s="5"/>
      <c r="H184" s="5"/>
    </row>
    <row r="185" spans="1:11" x14ac:dyDescent="0.3">
      <c r="A185" s="6"/>
      <c r="B185" s="6"/>
      <c r="C185" s="54"/>
      <c r="D185" s="6"/>
      <c r="E185" s="6"/>
      <c r="F185" s="5"/>
      <c r="G185" s="5"/>
      <c r="H185" s="5"/>
    </row>
    <row r="186" spans="1:11" x14ac:dyDescent="0.3">
      <c r="A186" s="6"/>
      <c r="B186" s="6"/>
      <c r="C186" s="54"/>
      <c r="D186" s="6"/>
      <c r="E186" s="6"/>
      <c r="F186" s="5"/>
      <c r="G186" s="5"/>
      <c r="H186" s="5"/>
    </row>
    <row r="187" spans="1:11" x14ac:dyDescent="0.3">
      <c r="A187" s="84" t="str">
        <f>IF(B22=1,"","Solicitantes actualmente en operación")</f>
        <v>Solicitantes actualmente en operación</v>
      </c>
      <c r="B187" s="6"/>
      <c r="C187" s="6"/>
      <c r="D187" s="6"/>
      <c r="E187" s="6"/>
      <c r="F187" s="5"/>
      <c r="G187" s="5"/>
      <c r="H187" s="5"/>
    </row>
    <row r="188" spans="1:11" x14ac:dyDescent="0.3">
      <c r="A188" s="85" t="str">
        <f>IF(B22=1,"","En caso de solicitantes de permisos que a la fecha de la entrada en vigor de la LH se encontraran llevando a cabo la actividad de distribución por medio de ductos, deberán suministrar para efectos estadísticos la información del Anexo 1.")</f>
        <v>En caso de solicitantes de permisos que a la fecha de la entrada en vigor de la LH se encontraran llevando a cabo la actividad de distribución por medio de ductos, deberán suministrar para efectos estadísticos la información del Anexo 1.</v>
      </c>
      <c r="B188" s="6"/>
      <c r="C188" s="6"/>
      <c r="D188" s="6"/>
      <c r="E188" s="6"/>
      <c r="F188" s="5"/>
      <c r="G188" s="5"/>
      <c r="H188" s="5"/>
    </row>
    <row r="189" spans="1:11" x14ac:dyDescent="0.3">
      <c r="A189" s="3"/>
    </row>
    <row r="190" spans="1:11" ht="18.75" x14ac:dyDescent="0.3">
      <c r="A190" s="162" t="str">
        <f>IF(B22=1,"","Manifiesto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191" spans="1:11" x14ac:dyDescent="0.3"/>
    <row r="192" spans="1:11" x14ac:dyDescent="0.3">
      <c r="A192" s="3"/>
    </row>
    <row r="193" spans="1:1" hidden="1" x14ac:dyDescent="0.3">
      <c r="A193" s="3"/>
    </row>
    <row r="194" spans="1:1" hidden="1" x14ac:dyDescent="0.3">
      <c r="A194" s="3"/>
    </row>
    <row r="195" spans="1:1" hidden="1" x14ac:dyDescent="0.3">
      <c r="A195" s="3"/>
    </row>
    <row r="196" spans="1:1" hidden="1" x14ac:dyDescent="0.3">
      <c r="A196" s="3"/>
    </row>
    <row r="197" spans="1:1" hidden="1" x14ac:dyDescent="0.3">
      <c r="A197" s="3"/>
    </row>
    <row r="198" spans="1:1" hidden="1" x14ac:dyDescent="0.3">
      <c r="A198" s="3"/>
    </row>
    <row r="199" spans="1:1" hidden="1" x14ac:dyDescent="0.3">
      <c r="A199" s="3"/>
    </row>
    <row r="200" spans="1:1" hidden="1" x14ac:dyDescent="0.3">
      <c r="A200" s="3"/>
    </row>
    <row r="201" spans="1:1" hidden="1" x14ac:dyDescent="0.3">
      <c r="A201" s="3"/>
    </row>
    <row r="202" spans="1:1" hidden="1" x14ac:dyDescent="0.3">
      <c r="A202" s="3"/>
    </row>
    <row r="203" spans="1:1" hidden="1" x14ac:dyDescent="0.3">
      <c r="A203" s="3"/>
    </row>
    <row r="204" spans="1:1" hidden="1" x14ac:dyDescent="0.3">
      <c r="A204" s="3"/>
    </row>
    <row r="205" spans="1:1" hidden="1" x14ac:dyDescent="0.3">
      <c r="A205" s="3"/>
    </row>
    <row r="206" spans="1:1" hidden="1" x14ac:dyDescent="0.3">
      <c r="A206" s="3"/>
    </row>
    <row r="207" spans="1:1" hidden="1" x14ac:dyDescent="0.3">
      <c r="A207" s="3"/>
    </row>
    <row r="208" spans="1:1" hidden="1" x14ac:dyDescent="0.3">
      <c r="A208" s="3"/>
    </row>
    <row r="209" spans="1:1" hidden="1" x14ac:dyDescent="0.3">
      <c r="A209" s="3"/>
    </row>
    <row r="210" spans="1:1" hidden="1" x14ac:dyDescent="0.3">
      <c r="A210" s="3"/>
    </row>
    <row r="211" spans="1:1" hidden="1" x14ac:dyDescent="0.3">
      <c r="A211" s="3"/>
    </row>
    <row r="212" spans="1:1" hidden="1" x14ac:dyDescent="0.3">
      <c r="A212" s="3"/>
    </row>
    <row r="213" spans="1:1" hidden="1" x14ac:dyDescent="0.3">
      <c r="A213" s="3"/>
    </row>
    <row r="214" spans="1:1" hidden="1" x14ac:dyDescent="0.3">
      <c r="A214" s="3"/>
    </row>
    <row r="215" spans="1:1" hidden="1" x14ac:dyDescent="0.3">
      <c r="A215" s="3"/>
    </row>
    <row r="216" spans="1:1" hidden="1" x14ac:dyDescent="0.3">
      <c r="A216" s="3"/>
    </row>
    <row r="217" spans="1:1" hidden="1" x14ac:dyDescent="0.3">
      <c r="A217" s="3"/>
    </row>
    <row r="218" spans="1:1" hidden="1" x14ac:dyDescent="0.3">
      <c r="A218" s="3"/>
    </row>
    <row r="219" spans="1:1" hidden="1" x14ac:dyDescent="0.3">
      <c r="A219" s="3"/>
    </row>
    <row r="220" spans="1:1" hidden="1" x14ac:dyDescent="0.3">
      <c r="A220" s="3"/>
    </row>
    <row r="221" spans="1:1" hidden="1" x14ac:dyDescent="0.3">
      <c r="A221" s="3"/>
    </row>
    <row r="222" spans="1:1" hidden="1" x14ac:dyDescent="0.3">
      <c r="A222" s="3"/>
    </row>
    <row r="223" spans="1:1" hidden="1" x14ac:dyDescent="0.3">
      <c r="A223" s="3"/>
    </row>
    <row r="224" spans="1:1" hidden="1" x14ac:dyDescent="0.3">
      <c r="A224" s="3"/>
    </row>
    <row r="225" spans="1:1" hidden="1" x14ac:dyDescent="0.3">
      <c r="A225" s="3"/>
    </row>
    <row r="226" spans="1:1" hidden="1" x14ac:dyDescent="0.3">
      <c r="A226" s="3"/>
    </row>
    <row r="227" spans="1:1" hidden="1" x14ac:dyDescent="0.3">
      <c r="A227" s="3"/>
    </row>
    <row r="228" spans="1:1" hidden="1" x14ac:dyDescent="0.3">
      <c r="A228" s="3"/>
    </row>
    <row r="229" spans="1:1" hidden="1" x14ac:dyDescent="0.3">
      <c r="A229" s="3"/>
    </row>
    <row r="230" spans="1:1" hidden="1" x14ac:dyDescent="0.3">
      <c r="A230" s="3"/>
    </row>
    <row r="231" spans="1:1" hidden="1" x14ac:dyDescent="0.3">
      <c r="A231" s="3"/>
    </row>
    <row r="232" spans="1:1" hidden="1" x14ac:dyDescent="0.3">
      <c r="A232" s="3"/>
    </row>
    <row r="233" spans="1:1" hidden="1" x14ac:dyDescent="0.3">
      <c r="A233" s="3"/>
    </row>
    <row r="234" spans="1:1" hidden="1" x14ac:dyDescent="0.3">
      <c r="A234" s="3"/>
    </row>
    <row r="235" spans="1:1" hidden="1" x14ac:dyDescent="0.3">
      <c r="A235" s="3"/>
    </row>
    <row r="236" spans="1:1" hidden="1" x14ac:dyDescent="0.3">
      <c r="A236" s="3"/>
    </row>
    <row r="237" spans="1:1" hidden="1" x14ac:dyDescent="0.3">
      <c r="A237" s="3"/>
    </row>
    <row r="238" spans="1:1" hidden="1" x14ac:dyDescent="0.3">
      <c r="A238" s="3"/>
    </row>
    <row r="239" spans="1:1" hidden="1" x14ac:dyDescent="0.3">
      <c r="A239" s="3"/>
    </row>
    <row r="240" spans="1:1" hidden="1" x14ac:dyDescent="0.3">
      <c r="A240" s="3"/>
    </row>
    <row r="241" spans="1:1" hidden="1" x14ac:dyDescent="0.3">
      <c r="A241" s="3"/>
    </row>
    <row r="242" spans="1:1" hidden="1" x14ac:dyDescent="0.3">
      <c r="A242" s="3"/>
    </row>
    <row r="243" spans="1:1" hidden="1" x14ac:dyDescent="0.3">
      <c r="A243" s="3"/>
    </row>
    <row r="244" spans="1:1" hidden="1" x14ac:dyDescent="0.3">
      <c r="A244" s="3"/>
    </row>
    <row r="245" spans="1:1" hidden="1" x14ac:dyDescent="0.3">
      <c r="A245" s="3"/>
    </row>
    <row r="246" spans="1:1" hidden="1" x14ac:dyDescent="0.3">
      <c r="A246" s="3"/>
    </row>
    <row r="247" spans="1:1" hidden="1" x14ac:dyDescent="0.3">
      <c r="A247" s="3"/>
    </row>
    <row r="248" spans="1:1" hidden="1" x14ac:dyDescent="0.3">
      <c r="A248" s="3"/>
    </row>
    <row r="249" spans="1:1" hidden="1" x14ac:dyDescent="0.3">
      <c r="A249" s="3"/>
    </row>
    <row r="250" spans="1:1" hidden="1" x14ac:dyDescent="0.3">
      <c r="A250" s="3"/>
    </row>
    <row r="251" spans="1:1" hidden="1" x14ac:dyDescent="0.3">
      <c r="A251" s="3"/>
    </row>
    <row r="252" spans="1:1" hidden="1" x14ac:dyDescent="0.3">
      <c r="A252" s="3"/>
    </row>
    <row r="253" spans="1:1" hidden="1" x14ac:dyDescent="0.3">
      <c r="A253" s="3"/>
    </row>
    <row r="254" spans="1:1" hidden="1" x14ac:dyDescent="0.3">
      <c r="A254" s="3"/>
    </row>
    <row r="255" spans="1:1" hidden="1" x14ac:dyDescent="0.3">
      <c r="A255" s="3"/>
    </row>
    <row r="256" spans="1:1" hidden="1" x14ac:dyDescent="0.3">
      <c r="A256" s="3"/>
    </row>
    <row r="257" spans="1:1" hidden="1" x14ac:dyDescent="0.3">
      <c r="A257" s="3"/>
    </row>
    <row r="258" spans="1:1" hidden="1" x14ac:dyDescent="0.3">
      <c r="A258" s="3"/>
    </row>
    <row r="259" spans="1:1" hidden="1" x14ac:dyDescent="0.3">
      <c r="A259" s="3"/>
    </row>
    <row r="260" spans="1:1" hidden="1" x14ac:dyDescent="0.3">
      <c r="A260" s="3"/>
    </row>
    <row r="261" spans="1:1" hidden="1" x14ac:dyDescent="0.3">
      <c r="A261" s="3"/>
    </row>
    <row r="262" spans="1:1" hidden="1" x14ac:dyDescent="0.3">
      <c r="A262" s="3"/>
    </row>
    <row r="263" spans="1:1" hidden="1" x14ac:dyDescent="0.3">
      <c r="A263" s="3"/>
    </row>
    <row r="264" spans="1:1" hidden="1" x14ac:dyDescent="0.3">
      <c r="A264" s="3"/>
    </row>
    <row r="265" spans="1:1" hidden="1" x14ac:dyDescent="0.3">
      <c r="A265" s="3"/>
    </row>
    <row r="266" spans="1:1" hidden="1" x14ac:dyDescent="0.3">
      <c r="A266" s="3"/>
    </row>
    <row r="267" spans="1:1" hidden="1" x14ac:dyDescent="0.3">
      <c r="A267" s="3"/>
    </row>
    <row r="268" spans="1:1" hidden="1" x14ac:dyDescent="0.3">
      <c r="A268" s="3"/>
    </row>
    <row r="269" spans="1:1" hidden="1" x14ac:dyDescent="0.3">
      <c r="A269" s="3"/>
    </row>
    <row r="270" spans="1:1" hidden="1" x14ac:dyDescent="0.3">
      <c r="A270" s="3"/>
    </row>
    <row r="271" spans="1:1" hidden="1" x14ac:dyDescent="0.3">
      <c r="A271" s="3"/>
    </row>
    <row r="272" spans="1:1" hidden="1" x14ac:dyDescent="0.3">
      <c r="A272" s="3"/>
    </row>
    <row r="273" spans="1:1" hidden="1" x14ac:dyDescent="0.3">
      <c r="A273" s="3"/>
    </row>
    <row r="274" spans="1:1" hidden="1" x14ac:dyDescent="0.3">
      <c r="A274" s="3"/>
    </row>
    <row r="275" spans="1:1" hidden="1" x14ac:dyDescent="0.3">
      <c r="A275" s="3"/>
    </row>
    <row r="276" spans="1:1" hidden="1" x14ac:dyDescent="0.3">
      <c r="A276" s="3"/>
    </row>
    <row r="277" spans="1:1" hidden="1" x14ac:dyDescent="0.3">
      <c r="A277" s="3"/>
    </row>
    <row r="278" spans="1:1" hidden="1" x14ac:dyDescent="0.3">
      <c r="A278" s="3"/>
    </row>
    <row r="279" spans="1:1" hidden="1" x14ac:dyDescent="0.3">
      <c r="A279" s="3"/>
    </row>
    <row r="280" spans="1:1" hidden="1" x14ac:dyDescent="0.3">
      <c r="A280" s="3"/>
    </row>
    <row r="281" spans="1:1" hidden="1" x14ac:dyDescent="0.3">
      <c r="A281" s="3"/>
    </row>
    <row r="282" spans="1:1" hidden="1" x14ac:dyDescent="0.3">
      <c r="A282" s="3"/>
    </row>
    <row r="283" spans="1:1" hidden="1" x14ac:dyDescent="0.3">
      <c r="A283" s="3"/>
    </row>
    <row r="284" spans="1:1" hidden="1" x14ac:dyDescent="0.3">
      <c r="A284" s="3"/>
    </row>
    <row r="285" spans="1:1" hidden="1" x14ac:dyDescent="0.3">
      <c r="A285" s="3"/>
    </row>
    <row r="286" spans="1:1" hidden="1" x14ac:dyDescent="0.3">
      <c r="A286" s="3"/>
    </row>
    <row r="287" spans="1:1" hidden="1" x14ac:dyDescent="0.3">
      <c r="A287" s="3"/>
    </row>
    <row r="288" spans="1:1" hidden="1" x14ac:dyDescent="0.3">
      <c r="A288" s="3"/>
    </row>
    <row r="289" spans="1:1" hidden="1" x14ac:dyDescent="0.3">
      <c r="A289" s="3"/>
    </row>
    <row r="290" spans="1:1" hidden="1" x14ac:dyDescent="0.3">
      <c r="A290" s="3"/>
    </row>
    <row r="291" spans="1:1" hidden="1" x14ac:dyDescent="0.3">
      <c r="A291" s="3"/>
    </row>
    <row r="292" spans="1:1" hidden="1" x14ac:dyDescent="0.3">
      <c r="A292" s="3"/>
    </row>
    <row r="293" spans="1:1" hidden="1" x14ac:dyDescent="0.3">
      <c r="A293" s="3"/>
    </row>
    <row r="294" spans="1:1" hidden="1" x14ac:dyDescent="0.3">
      <c r="A294" s="3"/>
    </row>
    <row r="295" spans="1:1" hidden="1" x14ac:dyDescent="0.3">
      <c r="A295" s="3"/>
    </row>
    <row r="296" spans="1:1" hidden="1" x14ac:dyDescent="0.3">
      <c r="A296" s="3"/>
    </row>
    <row r="297" spans="1:1" hidden="1" x14ac:dyDescent="0.3">
      <c r="A297" s="3"/>
    </row>
    <row r="298" spans="1:1" hidden="1" x14ac:dyDescent="0.3">
      <c r="A298" s="3"/>
    </row>
    <row r="299" spans="1:1" hidden="1" x14ac:dyDescent="0.3">
      <c r="A299" s="3"/>
    </row>
    <row r="300" spans="1:1" hidden="1" x14ac:dyDescent="0.3">
      <c r="A300" s="3"/>
    </row>
    <row r="301" spans="1:1" hidden="1" x14ac:dyDescent="0.3">
      <c r="A301" s="3"/>
    </row>
    <row r="302" spans="1:1" hidden="1" x14ac:dyDescent="0.3">
      <c r="A302" s="3"/>
    </row>
    <row r="303" spans="1:1" hidden="1" x14ac:dyDescent="0.3">
      <c r="A303" s="3"/>
    </row>
    <row r="304" spans="1:1" hidden="1" x14ac:dyDescent="0.3">
      <c r="A304" s="3"/>
    </row>
    <row r="305" spans="1:1" hidden="1" x14ac:dyDescent="0.3">
      <c r="A305" s="3"/>
    </row>
    <row r="306" spans="1:1" hidden="1" x14ac:dyDescent="0.3">
      <c r="A306" s="3"/>
    </row>
    <row r="307" spans="1:1" hidden="1" x14ac:dyDescent="0.3">
      <c r="A307" s="3"/>
    </row>
    <row r="308" spans="1:1" hidden="1" x14ac:dyDescent="0.3">
      <c r="A308" s="3"/>
    </row>
    <row r="309" spans="1:1" hidden="1" x14ac:dyDescent="0.3">
      <c r="A309" s="3"/>
    </row>
    <row r="310" spans="1:1" hidden="1" x14ac:dyDescent="0.3">
      <c r="A310" s="3"/>
    </row>
    <row r="311" spans="1:1" hidden="1" x14ac:dyDescent="0.3">
      <c r="A311" s="3"/>
    </row>
    <row r="312" spans="1:1" hidden="1" x14ac:dyDescent="0.3">
      <c r="A312" s="3"/>
    </row>
    <row r="313" spans="1:1" hidden="1" x14ac:dyDescent="0.3">
      <c r="A313" s="3"/>
    </row>
    <row r="314" spans="1:1" hidden="1" x14ac:dyDescent="0.3">
      <c r="A314" s="3"/>
    </row>
    <row r="315" spans="1:1" hidden="1" x14ac:dyDescent="0.3">
      <c r="A315" s="3"/>
    </row>
    <row r="316" spans="1:1" hidden="1" x14ac:dyDescent="0.3">
      <c r="A316" s="3"/>
    </row>
    <row r="317" spans="1:1" hidden="1" x14ac:dyDescent="0.3">
      <c r="A317" s="3"/>
    </row>
    <row r="318" spans="1:1" hidden="1" x14ac:dyDescent="0.3">
      <c r="A318" s="3"/>
    </row>
    <row r="319" spans="1:1" hidden="1" x14ac:dyDescent="0.3">
      <c r="A319" s="3"/>
    </row>
    <row r="320" spans="1:1" hidden="1" x14ac:dyDescent="0.3">
      <c r="A320" s="3"/>
    </row>
    <row r="321" spans="1:1" hidden="1" x14ac:dyDescent="0.3">
      <c r="A321" s="3"/>
    </row>
    <row r="322" spans="1:1" hidden="1" x14ac:dyDescent="0.3">
      <c r="A322" s="3"/>
    </row>
    <row r="323" spans="1:1" hidden="1" x14ac:dyDescent="0.3">
      <c r="A323" s="3"/>
    </row>
    <row r="324" spans="1:1" hidden="1" x14ac:dyDescent="0.3">
      <c r="A324" s="3"/>
    </row>
    <row r="325" spans="1:1" hidden="1" x14ac:dyDescent="0.3">
      <c r="A325" s="3"/>
    </row>
    <row r="326" spans="1:1" hidden="1" x14ac:dyDescent="0.3">
      <c r="A326" s="3"/>
    </row>
    <row r="327" spans="1:1" hidden="1" x14ac:dyDescent="0.3">
      <c r="A327" s="3"/>
    </row>
    <row r="328" spans="1:1" hidden="1" x14ac:dyDescent="0.3">
      <c r="A328" s="3"/>
    </row>
    <row r="329" spans="1:1" hidden="1" x14ac:dyDescent="0.3">
      <c r="A329" s="3"/>
    </row>
    <row r="330" spans="1:1" hidden="1" x14ac:dyDescent="0.3">
      <c r="A330" s="3"/>
    </row>
    <row r="331" spans="1:1" hidden="1" x14ac:dyDescent="0.3">
      <c r="A331" s="3"/>
    </row>
    <row r="332" spans="1:1" hidden="1" x14ac:dyDescent="0.3">
      <c r="A332" s="3"/>
    </row>
    <row r="333" spans="1:1" hidden="1" x14ac:dyDescent="0.3">
      <c r="A333" s="3"/>
    </row>
    <row r="334" spans="1:1" hidden="1" x14ac:dyDescent="0.3">
      <c r="A334" s="3"/>
    </row>
    <row r="335" spans="1:1" hidden="1" x14ac:dyDescent="0.3">
      <c r="A335" s="3"/>
    </row>
    <row r="336" spans="1:1" hidden="1" x14ac:dyDescent="0.3">
      <c r="A336" s="3"/>
    </row>
    <row r="337" spans="1:1" hidden="1" x14ac:dyDescent="0.3">
      <c r="A337" s="3"/>
    </row>
    <row r="338" spans="1:1" hidden="1" x14ac:dyDescent="0.3">
      <c r="A338" s="3"/>
    </row>
    <row r="339" spans="1:1" hidden="1" x14ac:dyDescent="0.3">
      <c r="A339" s="3"/>
    </row>
    <row r="340" spans="1:1" hidden="1" x14ac:dyDescent="0.3">
      <c r="A340" s="3"/>
    </row>
    <row r="341" spans="1:1" hidden="1" x14ac:dyDescent="0.3">
      <c r="A341" s="3"/>
    </row>
    <row r="342" spans="1:1" hidden="1" x14ac:dyDescent="0.3">
      <c r="A342" s="3"/>
    </row>
    <row r="343" spans="1:1" hidden="1" x14ac:dyDescent="0.3">
      <c r="A343" s="3"/>
    </row>
    <row r="344" spans="1:1" hidden="1" x14ac:dyDescent="0.3">
      <c r="A344" s="3"/>
    </row>
    <row r="345" spans="1:1" hidden="1" x14ac:dyDescent="0.3">
      <c r="A345" s="3"/>
    </row>
    <row r="346" spans="1:1" hidden="1" x14ac:dyDescent="0.3">
      <c r="A346" s="3"/>
    </row>
    <row r="347" spans="1:1" hidden="1" x14ac:dyDescent="0.3">
      <c r="A347" s="3"/>
    </row>
    <row r="348" spans="1:1" hidden="1" x14ac:dyDescent="0.3">
      <c r="A348" s="3"/>
    </row>
    <row r="349" spans="1:1" hidden="1" x14ac:dyDescent="0.3">
      <c r="A349" s="3"/>
    </row>
    <row r="350" spans="1:1" hidden="1" x14ac:dyDescent="0.3">
      <c r="A350" s="3"/>
    </row>
    <row r="351" spans="1:1" hidden="1" x14ac:dyDescent="0.3">
      <c r="A351" s="3"/>
    </row>
    <row r="352" spans="1:1" hidden="1" x14ac:dyDescent="0.3">
      <c r="A352" s="3"/>
    </row>
    <row r="353" spans="1:1" hidden="1" x14ac:dyDescent="0.3">
      <c r="A353" s="3"/>
    </row>
    <row r="354" spans="1:1" hidden="1" x14ac:dyDescent="0.3">
      <c r="A354" s="3"/>
    </row>
    <row r="355" spans="1:1" hidden="1" x14ac:dyDescent="0.3">
      <c r="A355" s="3"/>
    </row>
    <row r="356" spans="1:1" hidden="1" x14ac:dyDescent="0.3">
      <c r="A356" s="3"/>
    </row>
    <row r="357" spans="1:1" hidden="1" x14ac:dyDescent="0.3">
      <c r="A357" s="3"/>
    </row>
    <row r="358" spans="1:1" hidden="1" x14ac:dyDescent="0.3">
      <c r="A358" s="3"/>
    </row>
    <row r="359" spans="1:1" hidden="1" x14ac:dyDescent="0.3">
      <c r="A359" s="3"/>
    </row>
    <row r="360" spans="1:1" hidden="1" x14ac:dyDescent="0.3">
      <c r="A360" s="3"/>
    </row>
    <row r="361" spans="1:1" hidden="1" x14ac:dyDescent="0.3">
      <c r="A361" s="3"/>
    </row>
    <row r="362" spans="1:1" hidden="1" x14ac:dyDescent="0.3">
      <c r="A362" s="3"/>
    </row>
    <row r="363" spans="1:1" hidden="1" x14ac:dyDescent="0.3">
      <c r="A363" s="3"/>
    </row>
    <row r="364" spans="1:1" hidden="1" x14ac:dyDescent="0.3">
      <c r="A364" s="3"/>
    </row>
    <row r="365" spans="1:1" hidden="1" x14ac:dyDescent="0.3">
      <c r="A365" s="3"/>
    </row>
    <row r="366" spans="1:1" hidden="1" x14ac:dyDescent="0.3">
      <c r="A366" s="3"/>
    </row>
    <row r="367" spans="1:1" hidden="1" x14ac:dyDescent="0.3">
      <c r="A367" s="3"/>
    </row>
    <row r="368" spans="1:1" hidden="1" x14ac:dyDescent="0.3">
      <c r="A368" s="3"/>
    </row>
    <row r="369" spans="1:1" hidden="1" x14ac:dyDescent="0.3">
      <c r="A369" s="3"/>
    </row>
    <row r="370" spans="1:1" hidden="1" x14ac:dyDescent="0.3">
      <c r="A370" s="3"/>
    </row>
    <row r="371" spans="1:1" hidden="1" x14ac:dyDescent="0.3">
      <c r="A371" s="3"/>
    </row>
    <row r="372" spans="1:1" hidden="1" x14ac:dyDescent="0.3">
      <c r="A372" s="3"/>
    </row>
    <row r="373" spans="1:1" hidden="1" x14ac:dyDescent="0.3">
      <c r="A373" s="3"/>
    </row>
    <row r="374" spans="1:1" hidden="1" x14ac:dyDescent="0.3">
      <c r="A374" s="3"/>
    </row>
    <row r="375" spans="1:1" hidden="1" x14ac:dyDescent="0.3">
      <c r="A375" s="3"/>
    </row>
    <row r="376" spans="1:1" hidden="1" x14ac:dyDescent="0.3">
      <c r="A376" s="3"/>
    </row>
    <row r="377" spans="1:1" hidden="1" x14ac:dyDescent="0.3">
      <c r="A377" s="3"/>
    </row>
    <row r="378" spans="1:1" hidden="1" x14ac:dyDescent="0.3">
      <c r="A378" s="3"/>
    </row>
    <row r="379" spans="1:1" hidden="1" x14ac:dyDescent="0.3">
      <c r="A379" s="3"/>
    </row>
    <row r="380" spans="1:1" hidden="1" x14ac:dyDescent="0.3">
      <c r="A380" s="3"/>
    </row>
    <row r="381" spans="1:1" hidden="1" x14ac:dyDescent="0.3">
      <c r="A381" s="3"/>
    </row>
    <row r="382" spans="1:1" hidden="1" x14ac:dyDescent="0.3">
      <c r="A382" s="3"/>
    </row>
    <row r="383" spans="1:1" hidden="1" x14ac:dyDescent="0.3">
      <c r="A383" s="3"/>
    </row>
    <row r="384" spans="1:1" hidden="1" x14ac:dyDescent="0.3">
      <c r="A384" s="3"/>
    </row>
    <row r="385" spans="1:1" hidden="1" x14ac:dyDescent="0.3">
      <c r="A385" s="3"/>
    </row>
    <row r="386" spans="1:1" hidden="1" x14ac:dyDescent="0.3">
      <c r="A386" s="3"/>
    </row>
    <row r="387" spans="1:1" hidden="1" x14ac:dyDescent="0.3">
      <c r="A387" s="3"/>
    </row>
    <row r="388" spans="1:1" hidden="1" x14ac:dyDescent="0.3">
      <c r="A388" s="3"/>
    </row>
    <row r="389" spans="1:1" hidden="1" x14ac:dyDescent="0.3">
      <c r="A389" s="3"/>
    </row>
    <row r="390" spans="1:1" hidden="1" x14ac:dyDescent="0.3">
      <c r="A390" s="3"/>
    </row>
    <row r="391" spans="1:1" hidden="1" x14ac:dyDescent="0.3">
      <c r="A391" s="3"/>
    </row>
    <row r="392" spans="1:1" hidden="1" x14ac:dyDescent="0.3">
      <c r="A392" s="3"/>
    </row>
    <row r="393" spans="1:1" hidden="1" x14ac:dyDescent="0.3">
      <c r="A393" s="3"/>
    </row>
    <row r="394" spans="1:1" hidden="1" x14ac:dyDescent="0.3">
      <c r="A394" s="3"/>
    </row>
    <row r="395" spans="1:1" hidden="1" x14ac:dyDescent="0.3">
      <c r="A395" s="3"/>
    </row>
    <row r="396" spans="1:1" hidden="1" x14ac:dyDescent="0.3">
      <c r="A396" s="3"/>
    </row>
    <row r="397" spans="1:1" hidden="1" x14ac:dyDescent="0.3">
      <c r="A397" s="3"/>
    </row>
    <row r="398" spans="1:1" hidden="1" x14ac:dyDescent="0.3">
      <c r="A398" s="3"/>
    </row>
    <row r="399" spans="1:1" hidden="1" x14ac:dyDescent="0.3">
      <c r="A399" s="3"/>
    </row>
    <row r="400" spans="1:1" hidden="1" x14ac:dyDescent="0.3">
      <c r="A400" s="3"/>
    </row>
    <row r="401" spans="1:1" hidden="1" x14ac:dyDescent="0.3">
      <c r="A401" s="3"/>
    </row>
    <row r="402" spans="1:1" hidden="1" x14ac:dyDescent="0.3">
      <c r="A402" s="3"/>
    </row>
    <row r="403" spans="1:1" hidden="1" x14ac:dyDescent="0.3">
      <c r="A403" s="3"/>
    </row>
    <row r="404" spans="1:1" hidden="1" x14ac:dyDescent="0.3">
      <c r="A404" s="3"/>
    </row>
    <row r="405" spans="1:1" hidden="1" x14ac:dyDescent="0.3">
      <c r="A405" s="3"/>
    </row>
    <row r="406" spans="1:1" hidden="1" x14ac:dyDescent="0.3">
      <c r="A406" s="3"/>
    </row>
    <row r="407" spans="1:1" hidden="1" x14ac:dyDescent="0.3">
      <c r="A407" s="3"/>
    </row>
    <row r="408" spans="1:1" hidden="1" x14ac:dyDescent="0.3">
      <c r="A408" s="3"/>
    </row>
    <row r="409" spans="1:1" hidden="1" x14ac:dyDescent="0.3">
      <c r="A409" s="3"/>
    </row>
    <row r="410" spans="1:1" hidden="1" x14ac:dyDescent="0.3">
      <c r="A410" s="3"/>
    </row>
    <row r="411" spans="1:1" hidden="1" x14ac:dyDescent="0.3">
      <c r="A411" s="3"/>
    </row>
    <row r="412" spans="1:1" hidden="1" x14ac:dyDescent="0.3">
      <c r="A412" s="3"/>
    </row>
    <row r="413" spans="1:1" hidden="1" x14ac:dyDescent="0.3">
      <c r="A413" s="3"/>
    </row>
    <row r="414" spans="1:1" hidden="1" x14ac:dyDescent="0.3">
      <c r="A414" s="3"/>
    </row>
    <row r="415" spans="1:1" hidden="1" x14ac:dyDescent="0.3">
      <c r="A415" s="3"/>
    </row>
    <row r="416" spans="1:1" hidden="1" x14ac:dyDescent="0.3">
      <c r="A416" s="3"/>
    </row>
    <row r="417" spans="1:1" hidden="1" x14ac:dyDescent="0.3">
      <c r="A417" s="3"/>
    </row>
    <row r="418" spans="1:1" hidden="1" x14ac:dyDescent="0.3">
      <c r="A418" s="3"/>
    </row>
    <row r="419" spans="1:1" hidden="1" x14ac:dyDescent="0.3">
      <c r="A419" s="3"/>
    </row>
    <row r="420" spans="1:1" hidden="1" x14ac:dyDescent="0.3">
      <c r="A420" s="3"/>
    </row>
    <row r="421" spans="1:1" hidden="1" x14ac:dyDescent="0.3">
      <c r="A421" s="3"/>
    </row>
    <row r="422" spans="1:1" hidden="1" x14ac:dyDescent="0.3">
      <c r="A422" s="3"/>
    </row>
    <row r="423" spans="1:1" hidden="1" x14ac:dyDescent="0.3">
      <c r="A423" s="3"/>
    </row>
    <row r="424" spans="1:1" hidden="1" x14ac:dyDescent="0.3">
      <c r="A424" s="3"/>
    </row>
    <row r="425" spans="1:1" hidden="1" x14ac:dyDescent="0.3">
      <c r="A425" s="3"/>
    </row>
    <row r="426" spans="1:1" hidden="1" x14ac:dyDescent="0.3">
      <c r="A426" s="3"/>
    </row>
    <row r="427" spans="1:1" hidden="1" x14ac:dyDescent="0.3">
      <c r="A427" s="3"/>
    </row>
    <row r="428" spans="1:1" hidden="1" x14ac:dyDescent="0.3">
      <c r="A428" s="3"/>
    </row>
    <row r="429" spans="1:1" hidden="1" x14ac:dyDescent="0.3">
      <c r="A429" s="3"/>
    </row>
    <row r="445" spans="1:1" hidden="1" x14ac:dyDescent="0.3">
      <c r="A445" s="3"/>
    </row>
    <row r="446" spans="1:1" hidden="1" x14ac:dyDescent="0.3">
      <c r="A446" s="3"/>
    </row>
    <row r="447" spans="1:1" hidden="1" x14ac:dyDescent="0.3">
      <c r="A447" s="3"/>
    </row>
    <row r="448" spans="1:1" hidden="1" x14ac:dyDescent="0.3">
      <c r="A448" s="3"/>
    </row>
    <row r="449" spans="1:1" hidden="1" x14ac:dyDescent="0.3">
      <c r="A449" s="3"/>
    </row>
    <row r="450" spans="1:1" hidden="1" x14ac:dyDescent="0.3">
      <c r="A450" s="3"/>
    </row>
    <row r="451" spans="1:1" hidden="1" x14ac:dyDescent="0.3">
      <c r="A451" s="3"/>
    </row>
    <row r="452" spans="1:1" hidden="1" x14ac:dyDescent="0.3">
      <c r="A452" s="3"/>
    </row>
    <row r="453" spans="1:1" hidden="1" x14ac:dyDescent="0.3">
      <c r="A453" s="3"/>
    </row>
    <row r="454" spans="1:1" hidden="1" x14ac:dyDescent="0.3">
      <c r="A454" s="3"/>
    </row>
    <row r="455" spans="1:1" hidden="1" x14ac:dyDescent="0.3">
      <c r="A455" s="3"/>
    </row>
    <row r="456" spans="1:1" hidden="1" x14ac:dyDescent="0.3">
      <c r="A456" s="3"/>
    </row>
    <row r="457" spans="1:1" hidden="1" x14ac:dyDescent="0.3">
      <c r="A457" s="3"/>
    </row>
    <row r="458" spans="1:1" hidden="1" x14ac:dyDescent="0.3">
      <c r="A458" s="3"/>
    </row>
    <row r="459" spans="1:1" hidden="1" x14ac:dyDescent="0.3">
      <c r="A459" s="3"/>
    </row>
    <row r="460" spans="1:1" hidden="1" x14ac:dyDescent="0.3">
      <c r="A460" s="3"/>
    </row>
    <row r="461" spans="1:1" hidden="1" x14ac:dyDescent="0.3">
      <c r="A461" s="3"/>
    </row>
    <row r="462" spans="1:1" hidden="1" x14ac:dyDescent="0.3">
      <c r="A462" s="3"/>
    </row>
    <row r="463" spans="1:1" hidden="1" x14ac:dyDescent="0.3">
      <c r="A463" s="3"/>
    </row>
    <row r="464" spans="1:1" hidden="1" x14ac:dyDescent="0.3">
      <c r="A464" s="3"/>
    </row>
    <row r="465" spans="1:1" hidden="1" x14ac:dyDescent="0.3">
      <c r="A465" s="3"/>
    </row>
    <row r="466" spans="1:1" hidden="1" x14ac:dyDescent="0.3">
      <c r="A466" s="3"/>
    </row>
    <row r="467" spans="1:1" hidden="1" x14ac:dyDescent="0.3">
      <c r="A467" s="3"/>
    </row>
    <row r="468" spans="1:1" hidden="1" x14ac:dyDescent="0.3">
      <c r="A468" s="3"/>
    </row>
    <row r="469" spans="1:1" hidden="1" x14ac:dyDescent="0.3">
      <c r="A469" s="3"/>
    </row>
    <row r="470" spans="1:1" hidden="1" x14ac:dyDescent="0.3">
      <c r="A470" s="3"/>
    </row>
    <row r="471" spans="1:1" hidden="1" x14ac:dyDescent="0.3">
      <c r="A471" s="3"/>
    </row>
    <row r="472" spans="1:1" hidden="1" x14ac:dyDescent="0.3">
      <c r="A472" s="3"/>
    </row>
    <row r="473" spans="1:1" hidden="1" x14ac:dyDescent="0.3">
      <c r="A473" s="3"/>
    </row>
    <row r="474" spans="1:1" hidden="1" x14ac:dyDescent="0.3">
      <c r="A474" s="3"/>
    </row>
    <row r="475" spans="1:1" hidden="1" x14ac:dyDescent="0.3">
      <c r="A475" s="3"/>
    </row>
    <row r="476" spans="1:1" hidden="1" x14ac:dyDescent="0.3">
      <c r="A476" s="3"/>
    </row>
    <row r="477" spans="1:1" hidden="1" x14ac:dyDescent="0.3">
      <c r="A477" s="3"/>
    </row>
    <row r="478" spans="1:1" hidden="1" x14ac:dyDescent="0.3">
      <c r="A478" s="3"/>
    </row>
    <row r="479" spans="1:1" hidden="1" x14ac:dyDescent="0.3">
      <c r="A479" s="3"/>
    </row>
    <row r="480" spans="1:1" hidden="1" x14ac:dyDescent="0.3">
      <c r="A480" s="3"/>
    </row>
    <row r="481" spans="1:1" hidden="1" x14ac:dyDescent="0.3">
      <c r="A481" s="3"/>
    </row>
    <row r="482" spans="1:1" hidden="1" x14ac:dyDescent="0.3">
      <c r="A482" s="3"/>
    </row>
    <row r="483" spans="1:1" hidden="1" x14ac:dyDescent="0.3">
      <c r="A483" s="3"/>
    </row>
    <row r="484" spans="1:1" hidden="1" x14ac:dyDescent="0.3">
      <c r="A484" s="3"/>
    </row>
    <row r="485" spans="1:1" hidden="1" x14ac:dyDescent="0.3">
      <c r="A485" s="3"/>
    </row>
    <row r="486" spans="1:1" hidden="1" x14ac:dyDescent="0.3">
      <c r="A486" s="3"/>
    </row>
    <row r="487" spans="1:1" hidden="1" x14ac:dyDescent="0.3">
      <c r="A487" s="3"/>
    </row>
    <row r="488" spans="1:1" hidden="1" x14ac:dyDescent="0.3">
      <c r="A488" s="3"/>
    </row>
    <row r="489" spans="1:1" hidden="1" x14ac:dyDescent="0.3">
      <c r="A489" s="3"/>
    </row>
    <row r="490" spans="1:1" hidden="1" x14ac:dyDescent="0.3">
      <c r="A490" s="3"/>
    </row>
    <row r="491" spans="1:1" hidden="1" x14ac:dyDescent="0.3">
      <c r="A491" s="3"/>
    </row>
    <row r="492" spans="1:1" hidden="1" x14ac:dyDescent="0.3">
      <c r="A492" s="3"/>
    </row>
    <row r="493" spans="1:1" hidden="1" x14ac:dyDescent="0.3">
      <c r="A493" s="3"/>
    </row>
    <row r="494" spans="1:1" hidden="1" x14ac:dyDescent="0.3">
      <c r="A494" s="3"/>
    </row>
    <row r="495" spans="1:1" hidden="1" x14ac:dyDescent="0.3">
      <c r="A495" s="3"/>
    </row>
    <row r="496" spans="1:1" hidden="1" x14ac:dyDescent="0.3">
      <c r="A496" s="3"/>
    </row>
    <row r="497" spans="1:1" hidden="1" x14ac:dyDescent="0.3">
      <c r="A497" s="3"/>
    </row>
    <row r="498" spans="1:1" hidden="1" x14ac:dyDescent="0.3">
      <c r="A498" s="3"/>
    </row>
    <row r="499" spans="1:1" hidden="1" x14ac:dyDescent="0.3">
      <c r="A499" s="3"/>
    </row>
    <row r="500" spans="1:1" hidden="1" x14ac:dyDescent="0.3">
      <c r="A500" s="3"/>
    </row>
    <row r="501" spans="1:1" hidden="1" x14ac:dyDescent="0.3">
      <c r="A501" s="3"/>
    </row>
    <row r="502" spans="1:1" hidden="1" x14ac:dyDescent="0.3">
      <c r="A502" s="3"/>
    </row>
    <row r="503" spans="1:1" hidden="1" x14ac:dyDescent="0.3">
      <c r="A503" s="3"/>
    </row>
    <row r="504" spans="1:1" hidden="1" x14ac:dyDescent="0.3">
      <c r="A504" s="3"/>
    </row>
    <row r="505" spans="1:1" hidden="1" x14ac:dyDescent="0.3">
      <c r="A505" s="3"/>
    </row>
    <row r="506" spans="1:1" hidden="1" x14ac:dyDescent="0.3">
      <c r="A506" s="3"/>
    </row>
    <row r="507" spans="1:1" hidden="1" x14ac:dyDescent="0.3">
      <c r="A507" s="3"/>
    </row>
    <row r="508" spans="1:1" hidden="1" x14ac:dyDescent="0.3">
      <c r="A508" s="3"/>
    </row>
    <row r="509" spans="1:1" hidden="1" x14ac:dyDescent="0.3">
      <c r="A509" s="3"/>
    </row>
    <row r="510" spans="1:1" hidden="1" x14ac:dyDescent="0.3">
      <c r="A510" s="3"/>
    </row>
    <row r="511" spans="1:1" hidden="1" x14ac:dyDescent="0.3">
      <c r="A511" s="3"/>
    </row>
    <row r="512" spans="1:1" hidden="1" x14ac:dyDescent="0.3">
      <c r="A512" s="3"/>
    </row>
    <row r="513" spans="1:1" hidden="1" x14ac:dyDescent="0.3">
      <c r="A513" s="3"/>
    </row>
    <row r="514" spans="1:1" hidden="1" x14ac:dyDescent="0.3">
      <c r="A514" s="3"/>
    </row>
    <row r="515" spans="1:1" hidden="1" x14ac:dyDescent="0.3">
      <c r="A515" s="3"/>
    </row>
    <row r="516" spans="1:1" hidden="1" x14ac:dyDescent="0.3">
      <c r="A516" s="3"/>
    </row>
    <row r="517" spans="1:1" hidden="1" x14ac:dyDescent="0.3">
      <c r="A517" s="3"/>
    </row>
    <row r="518" spans="1:1" hidden="1" x14ac:dyDescent="0.3">
      <c r="A518" s="3"/>
    </row>
    <row r="519" spans="1:1" hidden="1" x14ac:dyDescent="0.3">
      <c r="A519" s="3"/>
    </row>
    <row r="520" spans="1:1" hidden="1" x14ac:dyDescent="0.3">
      <c r="A520" s="3"/>
    </row>
    <row r="521" spans="1:1" hidden="1" x14ac:dyDescent="0.3">
      <c r="A521" s="3"/>
    </row>
    <row r="522" spans="1:1" hidden="1" x14ac:dyDescent="0.3">
      <c r="A522" s="3"/>
    </row>
    <row r="523" spans="1:1" hidden="1" x14ac:dyDescent="0.3">
      <c r="A523" s="3"/>
    </row>
    <row r="524" spans="1:1" hidden="1" x14ac:dyDescent="0.3">
      <c r="A524" s="3"/>
    </row>
    <row r="525" spans="1:1" hidden="1" x14ac:dyDescent="0.3">
      <c r="A525" s="3"/>
    </row>
    <row r="526" spans="1:1" hidden="1" x14ac:dyDescent="0.3">
      <c r="A526" s="3"/>
    </row>
    <row r="527" spans="1:1" hidden="1" x14ac:dyDescent="0.3">
      <c r="A527" s="3"/>
    </row>
    <row r="528" spans="1:1" hidden="1" x14ac:dyDescent="0.3">
      <c r="A528" s="3"/>
    </row>
    <row r="529" spans="1:1" hidden="1" x14ac:dyDescent="0.3">
      <c r="A529" s="3"/>
    </row>
    <row r="530" spans="1:1" hidden="1" x14ac:dyDescent="0.3">
      <c r="A530" s="3"/>
    </row>
    <row r="531" spans="1:1" hidden="1" x14ac:dyDescent="0.3">
      <c r="A531" s="3"/>
    </row>
    <row r="532" spans="1:1" hidden="1" x14ac:dyDescent="0.3">
      <c r="A532" s="3"/>
    </row>
    <row r="533" spans="1:1" hidden="1" x14ac:dyDescent="0.3">
      <c r="A533" s="3"/>
    </row>
    <row r="534" spans="1:1" hidden="1" x14ac:dyDescent="0.3">
      <c r="A534" s="3"/>
    </row>
    <row r="535" spans="1:1" hidden="1" x14ac:dyDescent="0.3">
      <c r="A535" s="3"/>
    </row>
    <row r="536" spans="1:1" hidden="1" x14ac:dyDescent="0.3">
      <c r="A536" s="3"/>
    </row>
    <row r="537" spans="1:1" hidden="1" x14ac:dyDescent="0.3">
      <c r="A537" s="3"/>
    </row>
    <row r="538" spans="1:1" hidden="1" x14ac:dyDescent="0.3">
      <c r="A538" s="3"/>
    </row>
    <row r="539" spans="1:1" hidden="1" x14ac:dyDescent="0.3">
      <c r="A539" s="3"/>
    </row>
    <row r="540" spans="1:1" hidden="1" x14ac:dyDescent="0.3">
      <c r="A540" s="3"/>
    </row>
    <row r="541" spans="1:1" hidden="1" x14ac:dyDescent="0.3">
      <c r="A541" s="3"/>
    </row>
    <row r="542" spans="1:1" hidden="1" x14ac:dyDescent="0.3">
      <c r="A542" s="3"/>
    </row>
    <row r="543" spans="1:1" hidden="1" x14ac:dyDescent="0.3">
      <c r="A543" s="3"/>
    </row>
    <row r="544" spans="1:1" hidden="1" x14ac:dyDescent="0.3">
      <c r="A544" s="3"/>
    </row>
    <row r="545" spans="1:1" hidden="1" x14ac:dyDescent="0.3">
      <c r="A545" s="3"/>
    </row>
    <row r="546" spans="1:1" hidden="1" x14ac:dyDescent="0.3">
      <c r="A546" s="3"/>
    </row>
    <row r="547" spans="1:1" hidden="1" x14ac:dyDescent="0.3">
      <c r="A547" s="3"/>
    </row>
    <row r="548" spans="1:1" hidden="1" x14ac:dyDescent="0.3">
      <c r="A548" s="3"/>
    </row>
    <row r="549" spans="1:1" hidden="1" x14ac:dyDescent="0.3">
      <c r="A549" s="3"/>
    </row>
    <row r="550" spans="1:1" hidden="1" x14ac:dyDescent="0.3">
      <c r="A550" s="3"/>
    </row>
    <row r="551" spans="1:1" hidden="1" x14ac:dyDescent="0.3">
      <c r="A551" s="3"/>
    </row>
    <row r="552" spans="1:1" hidden="1" x14ac:dyDescent="0.3">
      <c r="A552" s="3"/>
    </row>
    <row r="553" spans="1:1" hidden="1" x14ac:dyDescent="0.3">
      <c r="A553" s="3"/>
    </row>
    <row r="554" spans="1:1" hidden="1" x14ac:dyDescent="0.3">
      <c r="A554" s="3"/>
    </row>
    <row r="555" spans="1:1" hidden="1" x14ac:dyDescent="0.3">
      <c r="A555" s="3"/>
    </row>
    <row r="556" spans="1:1" hidden="1" x14ac:dyDescent="0.3">
      <c r="A556" s="3"/>
    </row>
    <row r="557" spans="1:1" hidden="1" x14ac:dyDescent="0.3">
      <c r="A557" s="3"/>
    </row>
    <row r="558" spans="1:1" hidden="1" x14ac:dyDescent="0.3">
      <c r="A558" s="3"/>
    </row>
    <row r="559" spans="1:1" hidden="1" x14ac:dyDescent="0.3">
      <c r="A559" s="3"/>
    </row>
    <row r="560" spans="1:1" hidden="1" x14ac:dyDescent="0.3">
      <c r="A560" s="3"/>
    </row>
    <row r="561" spans="1:1" hidden="1" x14ac:dyDescent="0.3">
      <c r="A561" s="3"/>
    </row>
    <row r="562" spans="1:1" hidden="1" x14ac:dyDescent="0.3">
      <c r="A562" s="3"/>
    </row>
    <row r="563" spans="1:1" hidden="1" x14ac:dyDescent="0.3">
      <c r="A563" s="3"/>
    </row>
    <row r="564" spans="1:1" hidden="1" x14ac:dyDescent="0.3">
      <c r="A564" s="3"/>
    </row>
    <row r="565" spans="1:1" hidden="1" x14ac:dyDescent="0.3">
      <c r="A565" s="3"/>
    </row>
    <row r="566" spans="1:1" hidden="1" x14ac:dyDescent="0.3">
      <c r="A566" s="3"/>
    </row>
    <row r="567" spans="1:1" hidden="1" x14ac:dyDescent="0.3">
      <c r="A567" s="3"/>
    </row>
    <row r="568" spans="1:1" hidden="1" x14ac:dyDescent="0.3">
      <c r="A568" s="3"/>
    </row>
    <row r="569" spans="1:1" hidden="1" x14ac:dyDescent="0.3">
      <c r="A569" s="3"/>
    </row>
    <row r="570" spans="1:1" hidden="1" x14ac:dyDescent="0.3">
      <c r="A570" s="3"/>
    </row>
    <row r="571" spans="1:1" hidden="1" x14ac:dyDescent="0.3">
      <c r="A571" s="3"/>
    </row>
    <row r="572" spans="1:1" hidden="1" x14ac:dyDescent="0.3">
      <c r="A572" s="3"/>
    </row>
    <row r="573" spans="1:1" hidden="1" x14ac:dyDescent="0.3">
      <c r="A573" s="3"/>
    </row>
    <row r="574" spans="1:1" hidden="1" x14ac:dyDescent="0.3">
      <c r="A574" s="3"/>
    </row>
    <row r="575" spans="1:1" hidden="1" x14ac:dyDescent="0.3">
      <c r="A575" s="3"/>
    </row>
    <row r="576" spans="1:1" hidden="1" x14ac:dyDescent="0.3">
      <c r="A576" s="3"/>
    </row>
    <row r="577" spans="1:1" hidden="1" x14ac:dyDescent="0.3">
      <c r="A577" s="3"/>
    </row>
    <row r="578" spans="1:1" hidden="1" x14ac:dyDescent="0.3">
      <c r="A578" s="3"/>
    </row>
    <row r="579" spans="1:1" hidden="1" x14ac:dyDescent="0.3">
      <c r="A579" s="3"/>
    </row>
    <row r="580" spans="1:1" hidden="1" x14ac:dyDescent="0.3">
      <c r="A580" s="3"/>
    </row>
    <row r="581" spans="1:1" hidden="1" x14ac:dyDescent="0.3">
      <c r="A581" s="3"/>
    </row>
    <row r="582" spans="1:1" hidden="1" x14ac:dyDescent="0.3">
      <c r="A582" s="3"/>
    </row>
    <row r="583" spans="1:1" hidden="1" x14ac:dyDescent="0.3">
      <c r="A583" s="3"/>
    </row>
    <row r="584" spans="1:1" hidden="1" x14ac:dyDescent="0.3">
      <c r="A584" s="3"/>
    </row>
    <row r="585" spans="1:1" hidden="1" x14ac:dyDescent="0.3">
      <c r="A585" s="3"/>
    </row>
    <row r="586" spans="1:1" hidden="1" x14ac:dyDescent="0.3">
      <c r="A586" s="3"/>
    </row>
    <row r="587" spans="1:1" hidden="1" x14ac:dyDescent="0.3">
      <c r="A587" s="3"/>
    </row>
    <row r="588" spans="1:1" hidden="1" x14ac:dyDescent="0.3">
      <c r="A588" s="3"/>
    </row>
    <row r="589" spans="1:1" hidden="1" x14ac:dyDescent="0.3">
      <c r="A589" s="3"/>
    </row>
    <row r="590" spans="1:1" hidden="1" x14ac:dyDescent="0.3">
      <c r="A590" s="3"/>
    </row>
    <row r="591" spans="1:1" hidden="1" x14ac:dyDescent="0.3">
      <c r="A591" s="3"/>
    </row>
    <row r="592" spans="1:1" hidden="1" x14ac:dyDescent="0.3">
      <c r="A592" s="3"/>
    </row>
    <row r="593" spans="1:1" hidden="1" x14ac:dyDescent="0.3">
      <c r="A593" s="3"/>
    </row>
    <row r="594" spans="1:1" hidden="1" x14ac:dyDescent="0.3">
      <c r="A594" s="3"/>
    </row>
    <row r="595" spans="1:1" hidden="1" x14ac:dyDescent="0.3">
      <c r="A595" s="3"/>
    </row>
    <row r="596" spans="1:1" hidden="1" x14ac:dyDescent="0.3">
      <c r="A596" s="3"/>
    </row>
    <row r="597" spans="1:1" hidden="1" x14ac:dyDescent="0.3">
      <c r="A597" s="3"/>
    </row>
    <row r="598" spans="1:1" hidden="1" x14ac:dyDescent="0.3">
      <c r="A598" s="3"/>
    </row>
    <row r="599" spans="1:1" hidden="1" x14ac:dyDescent="0.3">
      <c r="A599" s="3"/>
    </row>
    <row r="600" spans="1:1" hidden="1" x14ac:dyDescent="0.3">
      <c r="A600" s="3"/>
    </row>
    <row r="601" spans="1:1" hidden="1" x14ac:dyDescent="0.3">
      <c r="A601" s="3"/>
    </row>
    <row r="602" spans="1:1" hidden="1" x14ac:dyDescent="0.3">
      <c r="A602" s="3"/>
    </row>
    <row r="603" spans="1:1" hidden="1" x14ac:dyDescent="0.3">
      <c r="A603" s="3"/>
    </row>
    <row r="604" spans="1:1" hidden="1" x14ac:dyDescent="0.3">
      <c r="A604" s="3"/>
    </row>
    <row r="605" spans="1:1" hidden="1" x14ac:dyDescent="0.3">
      <c r="A605" s="3"/>
    </row>
    <row r="606" spans="1:1" hidden="1" x14ac:dyDescent="0.3">
      <c r="A606" s="3"/>
    </row>
    <row r="607" spans="1:1" hidden="1" x14ac:dyDescent="0.3">
      <c r="A607" s="3"/>
    </row>
    <row r="608" spans="1:1" hidden="1" x14ac:dyDescent="0.3">
      <c r="A608" s="3"/>
    </row>
    <row r="609" spans="1:1" hidden="1" x14ac:dyDescent="0.3">
      <c r="A609" s="3"/>
    </row>
    <row r="610" spans="1:1" hidden="1" x14ac:dyDescent="0.3">
      <c r="A610" s="3"/>
    </row>
    <row r="611" spans="1:1" hidden="1" x14ac:dyDescent="0.3">
      <c r="A611" s="3"/>
    </row>
    <row r="612" spans="1:1" hidden="1" x14ac:dyDescent="0.3">
      <c r="A612" s="3"/>
    </row>
    <row r="613" spans="1:1" hidden="1" x14ac:dyDescent="0.3">
      <c r="A613" s="3"/>
    </row>
    <row r="614" spans="1:1" hidden="1" x14ac:dyDescent="0.3">
      <c r="A614" s="3"/>
    </row>
    <row r="615" spans="1:1" hidden="1" x14ac:dyDescent="0.3">
      <c r="A615" s="3"/>
    </row>
    <row r="616" spans="1:1" hidden="1" x14ac:dyDescent="0.3">
      <c r="A616" s="3"/>
    </row>
    <row r="617" spans="1:1" hidden="1" x14ac:dyDescent="0.3">
      <c r="A617" s="3"/>
    </row>
    <row r="618" spans="1:1" hidden="1" x14ac:dyDescent="0.3">
      <c r="A618" s="3"/>
    </row>
    <row r="619" spans="1:1" hidden="1" x14ac:dyDescent="0.3">
      <c r="A619" s="3"/>
    </row>
    <row r="620" spans="1:1" hidden="1" x14ac:dyDescent="0.3">
      <c r="A620" s="3"/>
    </row>
    <row r="621" spans="1:1" hidden="1" x14ac:dyDescent="0.3">
      <c r="A621" s="3"/>
    </row>
    <row r="622" spans="1:1" hidden="1" x14ac:dyDescent="0.3">
      <c r="A622" s="3"/>
    </row>
    <row r="623" spans="1:1" hidden="1" x14ac:dyDescent="0.3">
      <c r="A623" s="3"/>
    </row>
    <row r="624" spans="1:1" hidden="1" x14ac:dyDescent="0.3">
      <c r="A624" s="3"/>
    </row>
    <row r="625" spans="1:1" hidden="1" x14ac:dyDescent="0.3">
      <c r="A625" s="3"/>
    </row>
    <row r="626" spans="1:1" hidden="1" x14ac:dyDescent="0.3">
      <c r="A626" s="3"/>
    </row>
    <row r="627" spans="1:1" hidden="1" x14ac:dyDescent="0.3">
      <c r="A627" s="3"/>
    </row>
    <row r="628" spans="1:1" hidden="1" x14ac:dyDescent="0.3">
      <c r="A628" s="3"/>
    </row>
    <row r="629" spans="1:1" hidden="1" x14ac:dyDescent="0.3">
      <c r="A629" s="3"/>
    </row>
    <row r="630" spans="1:1" hidden="1" x14ac:dyDescent="0.3">
      <c r="A630" s="3"/>
    </row>
    <row r="631" spans="1:1" hidden="1" x14ac:dyDescent="0.3">
      <c r="A631" s="3"/>
    </row>
    <row r="632" spans="1:1" hidden="1" x14ac:dyDescent="0.3">
      <c r="A632" s="3"/>
    </row>
    <row r="633" spans="1:1" hidden="1" x14ac:dyDescent="0.3">
      <c r="A633" s="3"/>
    </row>
    <row r="634" spans="1:1" hidden="1" x14ac:dyDescent="0.3">
      <c r="A634" s="3"/>
    </row>
    <row r="635" spans="1:1" hidden="1" x14ac:dyDescent="0.3">
      <c r="A635" s="3"/>
    </row>
    <row r="636" spans="1:1" hidden="1" x14ac:dyDescent="0.3">
      <c r="A636" s="3"/>
    </row>
    <row r="637" spans="1:1" hidden="1" x14ac:dyDescent="0.3">
      <c r="A637" s="3"/>
    </row>
    <row r="638" spans="1:1" hidden="1" x14ac:dyDescent="0.3">
      <c r="A638" s="3"/>
    </row>
    <row r="639" spans="1:1" hidden="1" x14ac:dyDescent="0.3">
      <c r="A639" s="3"/>
    </row>
    <row r="640" spans="1:1" hidden="1" x14ac:dyDescent="0.3">
      <c r="A640" s="3"/>
    </row>
    <row r="641" spans="1:1" hidden="1" x14ac:dyDescent="0.3">
      <c r="A641" s="3"/>
    </row>
    <row r="642" spans="1:1" hidden="1" x14ac:dyDescent="0.3">
      <c r="A642" s="3"/>
    </row>
    <row r="643" spans="1:1" hidden="1" x14ac:dyDescent="0.3">
      <c r="A643" s="3"/>
    </row>
    <row r="644" spans="1:1" hidden="1" x14ac:dyDescent="0.3">
      <c r="A644" s="3"/>
    </row>
    <row r="645" spans="1:1" hidden="1" x14ac:dyDescent="0.3">
      <c r="A645" s="3"/>
    </row>
    <row r="646" spans="1:1" hidden="1" x14ac:dyDescent="0.3">
      <c r="A646" s="3"/>
    </row>
    <row r="647" spans="1:1" hidden="1" x14ac:dyDescent="0.3">
      <c r="A647" s="3"/>
    </row>
    <row r="648" spans="1:1" hidden="1" x14ac:dyDescent="0.3">
      <c r="A648" s="3"/>
    </row>
    <row r="649" spans="1:1" hidden="1" x14ac:dyDescent="0.3">
      <c r="A649" s="3"/>
    </row>
    <row r="650" spans="1:1" hidden="1" x14ac:dyDescent="0.3">
      <c r="A650" s="3"/>
    </row>
    <row r="651" spans="1:1" hidden="1" x14ac:dyDescent="0.3">
      <c r="A651" s="3"/>
    </row>
    <row r="652" spans="1:1" hidden="1" x14ac:dyDescent="0.3">
      <c r="A652" s="3"/>
    </row>
    <row r="653" spans="1:1" hidden="1" x14ac:dyDescent="0.3">
      <c r="A653" s="3"/>
    </row>
    <row r="654" spans="1:1" hidden="1" x14ac:dyDescent="0.3">
      <c r="A654" s="3"/>
    </row>
    <row r="655" spans="1:1" hidden="1" x14ac:dyDescent="0.3">
      <c r="A655" s="3"/>
    </row>
    <row r="656" spans="1:1" hidden="1" x14ac:dyDescent="0.3">
      <c r="A656" s="3"/>
    </row>
    <row r="657" spans="1:1" hidden="1" x14ac:dyDescent="0.3">
      <c r="A657" s="3"/>
    </row>
    <row r="658" spans="1:1" hidden="1" x14ac:dyDescent="0.3">
      <c r="A658" s="3"/>
    </row>
    <row r="659" spans="1:1" hidden="1" x14ac:dyDescent="0.3">
      <c r="A659" s="3"/>
    </row>
    <row r="660" spans="1:1" hidden="1" x14ac:dyDescent="0.3">
      <c r="A660" s="3"/>
    </row>
    <row r="661" spans="1:1" hidden="1" x14ac:dyDescent="0.3">
      <c r="A661" s="3"/>
    </row>
    <row r="662" spans="1:1" hidden="1" x14ac:dyDescent="0.3">
      <c r="A662" s="3"/>
    </row>
    <row r="663" spans="1:1" hidden="1" x14ac:dyDescent="0.3">
      <c r="A663" s="3"/>
    </row>
    <row r="664" spans="1:1" hidden="1" x14ac:dyDescent="0.3">
      <c r="A664" s="3"/>
    </row>
    <row r="665" spans="1:1" hidden="1" x14ac:dyDescent="0.3">
      <c r="A665" s="3"/>
    </row>
    <row r="666" spans="1:1" hidden="1" x14ac:dyDescent="0.3">
      <c r="A666" s="3"/>
    </row>
    <row r="667" spans="1:1" hidden="1" x14ac:dyDescent="0.3">
      <c r="A667" s="3"/>
    </row>
    <row r="668" spans="1:1" hidden="1" x14ac:dyDescent="0.3">
      <c r="A668" s="3"/>
    </row>
    <row r="669" spans="1:1" hidden="1" x14ac:dyDescent="0.3">
      <c r="A669" s="3"/>
    </row>
    <row r="670" spans="1:1" hidden="1" x14ac:dyDescent="0.3">
      <c r="A670" s="3"/>
    </row>
    <row r="671" spans="1:1" hidden="1" x14ac:dyDescent="0.3">
      <c r="A671" s="3"/>
    </row>
    <row r="672" spans="1:1" hidden="1" x14ac:dyDescent="0.3">
      <c r="A672" s="3"/>
    </row>
    <row r="673" spans="1:1" hidden="1" x14ac:dyDescent="0.3">
      <c r="A673" s="3"/>
    </row>
    <row r="674" spans="1:1" hidden="1" x14ac:dyDescent="0.3">
      <c r="A674" s="3"/>
    </row>
    <row r="675" spans="1:1" hidden="1" x14ac:dyDescent="0.3">
      <c r="A675" s="3"/>
    </row>
    <row r="676" spans="1:1" hidden="1" x14ac:dyDescent="0.3">
      <c r="A676" s="3"/>
    </row>
    <row r="677" spans="1:1" hidden="1" x14ac:dyDescent="0.3">
      <c r="A677" s="3"/>
    </row>
    <row r="678" spans="1:1" hidden="1" x14ac:dyDescent="0.3">
      <c r="A678" s="3"/>
    </row>
    <row r="679" spans="1:1" hidden="1" x14ac:dyDescent="0.3">
      <c r="A679" s="3"/>
    </row>
    <row r="680" spans="1:1" hidden="1" x14ac:dyDescent="0.3">
      <c r="A680" s="3"/>
    </row>
    <row r="681" spans="1:1" hidden="1" x14ac:dyDescent="0.3">
      <c r="A681" s="3"/>
    </row>
    <row r="682" spans="1:1" hidden="1" x14ac:dyDescent="0.3">
      <c r="A682" s="3"/>
    </row>
    <row r="683" spans="1:1" hidden="1" x14ac:dyDescent="0.3">
      <c r="A683" s="3"/>
    </row>
    <row r="684" spans="1:1" hidden="1" x14ac:dyDescent="0.3">
      <c r="A684" s="3"/>
    </row>
    <row r="685" spans="1:1" hidden="1" x14ac:dyDescent="0.3">
      <c r="A685" s="3"/>
    </row>
    <row r="686" spans="1:1" hidden="1" x14ac:dyDescent="0.3">
      <c r="A686" s="3"/>
    </row>
    <row r="687" spans="1:1" hidden="1" x14ac:dyDescent="0.3">
      <c r="A687" s="3"/>
    </row>
    <row r="688" spans="1:1" hidden="1" x14ac:dyDescent="0.3">
      <c r="A688" s="3"/>
    </row>
    <row r="689" spans="1:1" hidden="1" x14ac:dyDescent="0.3">
      <c r="A689" s="3"/>
    </row>
    <row r="690" spans="1:1" hidden="1" x14ac:dyDescent="0.3">
      <c r="A690" s="3"/>
    </row>
    <row r="691" spans="1:1" hidden="1" x14ac:dyDescent="0.3">
      <c r="A691" s="3"/>
    </row>
    <row r="692" spans="1:1" hidden="1" x14ac:dyDescent="0.3">
      <c r="A692" s="3"/>
    </row>
    <row r="693" spans="1:1" hidden="1" x14ac:dyDescent="0.3">
      <c r="A693" s="3"/>
    </row>
    <row r="694" spans="1:1" hidden="1" x14ac:dyDescent="0.3">
      <c r="A694" s="3"/>
    </row>
    <row r="695" spans="1:1" hidden="1" x14ac:dyDescent="0.3">
      <c r="A695" s="3"/>
    </row>
    <row r="696" spans="1:1" hidden="1" x14ac:dyDescent="0.3">
      <c r="A696" s="3"/>
    </row>
    <row r="697" spans="1:1" hidden="1" x14ac:dyDescent="0.3">
      <c r="A697" s="3"/>
    </row>
    <row r="698" spans="1:1" hidden="1" x14ac:dyDescent="0.3">
      <c r="A698" s="3"/>
    </row>
    <row r="699" spans="1:1" hidden="1" x14ac:dyDescent="0.3">
      <c r="A699" s="3"/>
    </row>
    <row r="700" spans="1:1" hidden="1" x14ac:dyDescent="0.3">
      <c r="A700" s="3"/>
    </row>
    <row r="701" spans="1:1" hidden="1" x14ac:dyDescent="0.3">
      <c r="A701" s="3"/>
    </row>
    <row r="702" spans="1:1" hidden="1" x14ac:dyDescent="0.3">
      <c r="A702" s="3"/>
    </row>
    <row r="703" spans="1:1" hidden="1" x14ac:dyDescent="0.3">
      <c r="A703" s="3"/>
    </row>
    <row r="704" spans="1:1" hidden="1" x14ac:dyDescent="0.3">
      <c r="A704" s="3"/>
    </row>
    <row r="705" spans="1:1" hidden="1" x14ac:dyDescent="0.3">
      <c r="A705" s="3"/>
    </row>
    <row r="706" spans="1:1" hidden="1" x14ac:dyDescent="0.3">
      <c r="A706" s="3"/>
    </row>
    <row r="707" spans="1:1" hidden="1" x14ac:dyDescent="0.3">
      <c r="A707" s="3"/>
    </row>
    <row r="708" spans="1:1" hidden="1" x14ac:dyDescent="0.3">
      <c r="A708" s="3"/>
    </row>
    <row r="709" spans="1:1" hidden="1" x14ac:dyDescent="0.3">
      <c r="A709" s="3"/>
    </row>
    <row r="710" spans="1:1" hidden="1" x14ac:dyDescent="0.3">
      <c r="A710" s="3"/>
    </row>
    <row r="711" spans="1:1" hidden="1" x14ac:dyDescent="0.3">
      <c r="A711" s="3"/>
    </row>
    <row r="712" spans="1:1" hidden="1" x14ac:dyDescent="0.3">
      <c r="A712" s="3"/>
    </row>
    <row r="713" spans="1:1" hidden="1" x14ac:dyDescent="0.3">
      <c r="A713" s="3"/>
    </row>
    <row r="714" spans="1:1" hidden="1" x14ac:dyDescent="0.3">
      <c r="A714" s="3"/>
    </row>
    <row r="715" spans="1:1" hidden="1" x14ac:dyDescent="0.3">
      <c r="A715" s="3"/>
    </row>
    <row r="716" spans="1:1" hidden="1" x14ac:dyDescent="0.3">
      <c r="A716" s="3"/>
    </row>
    <row r="717" spans="1:1" hidden="1" x14ac:dyDescent="0.3">
      <c r="A717" s="3"/>
    </row>
    <row r="718" spans="1:1" hidden="1" x14ac:dyDescent="0.3">
      <c r="A718" s="3"/>
    </row>
    <row r="719" spans="1:1" hidden="1" x14ac:dyDescent="0.3">
      <c r="A719" s="3"/>
    </row>
    <row r="720" spans="1:1" hidden="1" x14ac:dyDescent="0.3">
      <c r="A720" s="3"/>
    </row>
    <row r="721" spans="1:1" hidden="1" x14ac:dyDescent="0.3">
      <c r="A721" s="3"/>
    </row>
    <row r="722" spans="1:1" hidden="1" x14ac:dyDescent="0.3">
      <c r="A722" s="3"/>
    </row>
    <row r="723" spans="1:1" hidden="1" x14ac:dyDescent="0.3">
      <c r="A723" s="3"/>
    </row>
    <row r="724" spans="1:1" hidden="1" x14ac:dyDescent="0.3">
      <c r="A724" s="3"/>
    </row>
    <row r="725" spans="1:1" hidden="1" x14ac:dyDescent="0.3">
      <c r="A725" s="3"/>
    </row>
    <row r="726" spans="1:1" hidden="1" x14ac:dyDescent="0.3">
      <c r="A726" s="3"/>
    </row>
    <row r="727" spans="1:1" hidden="1" x14ac:dyDescent="0.3">
      <c r="A727" s="3"/>
    </row>
    <row r="728" spans="1:1" hidden="1" x14ac:dyDescent="0.3">
      <c r="A728" s="3"/>
    </row>
    <row r="729" spans="1:1" hidden="1" x14ac:dyDescent="0.3">
      <c r="A729" s="3"/>
    </row>
    <row r="730" spans="1:1" hidden="1" x14ac:dyDescent="0.3">
      <c r="A730" s="3"/>
    </row>
    <row r="731" spans="1:1" hidden="1" x14ac:dyDescent="0.3">
      <c r="A731" s="3"/>
    </row>
    <row r="732" spans="1:1" hidden="1" x14ac:dyDescent="0.3">
      <c r="A732" s="3"/>
    </row>
    <row r="733" spans="1:1" hidden="1" x14ac:dyDescent="0.3">
      <c r="A733" s="3"/>
    </row>
    <row r="734" spans="1:1" hidden="1" x14ac:dyDescent="0.3">
      <c r="A734" s="3"/>
    </row>
    <row r="735" spans="1:1" hidden="1" x14ac:dyDescent="0.3">
      <c r="A735" s="3"/>
    </row>
    <row r="736" spans="1:1" hidden="1" x14ac:dyDescent="0.3">
      <c r="A736" s="3"/>
    </row>
    <row r="737" spans="1:1" hidden="1" x14ac:dyDescent="0.3">
      <c r="A737" s="3"/>
    </row>
    <row r="738" spans="1:1" hidden="1" x14ac:dyDescent="0.3">
      <c r="A738" s="3"/>
    </row>
    <row r="739" spans="1:1" hidden="1" x14ac:dyDescent="0.3">
      <c r="A739" s="3"/>
    </row>
    <row r="740" spans="1:1" hidden="1" x14ac:dyDescent="0.3">
      <c r="A740" s="3"/>
    </row>
    <row r="741" spans="1:1" hidden="1" x14ac:dyDescent="0.3">
      <c r="A741" s="3"/>
    </row>
    <row r="742" spans="1:1" hidden="1" x14ac:dyDescent="0.3">
      <c r="A742" s="3"/>
    </row>
    <row r="743" spans="1:1" hidden="1" x14ac:dyDescent="0.3">
      <c r="A743" s="3"/>
    </row>
    <row r="744" spans="1:1" hidden="1" x14ac:dyDescent="0.3">
      <c r="A744" s="3"/>
    </row>
    <row r="745" spans="1:1" hidden="1" x14ac:dyDescent="0.3">
      <c r="A745" s="3"/>
    </row>
    <row r="746" spans="1:1" hidden="1" x14ac:dyDescent="0.3">
      <c r="A746" s="3"/>
    </row>
    <row r="747" spans="1:1" hidden="1" x14ac:dyDescent="0.3">
      <c r="A747" s="3"/>
    </row>
    <row r="748" spans="1:1" hidden="1" x14ac:dyDescent="0.3">
      <c r="A748" s="3"/>
    </row>
    <row r="749" spans="1:1" hidden="1" x14ac:dyDescent="0.3">
      <c r="A749" s="3"/>
    </row>
    <row r="750" spans="1:1" hidden="1" x14ac:dyDescent="0.3">
      <c r="A750" s="3"/>
    </row>
    <row r="751" spans="1:1" hidden="1" x14ac:dyDescent="0.3">
      <c r="A751" s="3"/>
    </row>
    <row r="752" spans="1:1" hidden="1" x14ac:dyDescent="0.3">
      <c r="A752" s="3"/>
    </row>
    <row r="753" spans="1:1" hidden="1" x14ac:dyDescent="0.3">
      <c r="A753" s="3"/>
    </row>
    <row r="754" spans="1:1" hidden="1" x14ac:dyDescent="0.3">
      <c r="A754" s="3"/>
    </row>
    <row r="755" spans="1:1" hidden="1" x14ac:dyDescent="0.3">
      <c r="A755" s="3"/>
    </row>
    <row r="756" spans="1:1" hidden="1" x14ac:dyDescent="0.3">
      <c r="A756" s="3"/>
    </row>
    <row r="757" spans="1:1" hidden="1" x14ac:dyDescent="0.3">
      <c r="A757" s="3"/>
    </row>
    <row r="758" spans="1:1" hidden="1" x14ac:dyDescent="0.3">
      <c r="A758" s="3"/>
    </row>
    <row r="759" spans="1:1" hidden="1" x14ac:dyDescent="0.3">
      <c r="A759" s="3"/>
    </row>
    <row r="760" spans="1:1" hidden="1" x14ac:dyDescent="0.3">
      <c r="A760" s="3"/>
    </row>
    <row r="761" spans="1:1" hidden="1" x14ac:dyDescent="0.3">
      <c r="A761" s="3"/>
    </row>
    <row r="762" spans="1:1" hidden="1" x14ac:dyDescent="0.3">
      <c r="A762" s="3"/>
    </row>
    <row r="763" spans="1:1" hidden="1" x14ac:dyDescent="0.3">
      <c r="A763" s="3"/>
    </row>
    <row r="764" spans="1:1" hidden="1" x14ac:dyDescent="0.3">
      <c r="A764" s="3"/>
    </row>
    <row r="765" spans="1:1" hidden="1" x14ac:dyDescent="0.3">
      <c r="A765" s="3"/>
    </row>
    <row r="799" x14ac:dyDescent="0.3"/>
  </sheetData>
  <sheetProtection algorithmName="SHA-512" hashValue="0T/EyEfBo7CXRAa14lzJvMtbkquP0Ic6kbrkIBRvBklXU0aqpa/q4hrGBxb7E8IJ143kGFlCRPPyfaWwNLGxsg==" saltValue="GFBFPFAhVrGwnhM0ho1zXw==" spinCount="100000" sheet="1" objects="1" scenarios="1" insertColumns="0" insertRows="0"/>
  <protectedRanges>
    <protectedRange sqref="D17:D21 D24:D29" name="Rango1" securityDescriptor="O:WDG:WDD:(A;;CC;;;WD)"/>
    <protectedRange sqref="C33 C26 C180 C29 C43 C57:C60 E57:E60 C163:H165 C169:I179 C62 C74 C82:C87 A115:D119 A127:D131 A137:D141 C147:G149 H147:H148 C154 C156:C158" name="Rango2" securityDescriptor="O:WDG:WDD:(A;;CC;;;WD)"/>
    <protectedRange sqref="C111" name="Rango2_1" securityDescriptor="O:WDG:WDD:(A;;CC;;;WD)"/>
    <protectedRange sqref="C12 C14:C15" name="Rango5" securityDescriptor="O:WDG:WDD:(A;;CC;;;WD)"/>
    <protectedRange sqref="C13:C15" name="Rango1_1" securityDescriptor="O:WDG:WDD:(A;;CC;;;WD)"/>
    <protectedRange sqref="C12" name="Rango2_2" securityDescriptor="O:WDG:WDD:(A;;CC;;;WD)"/>
    <protectedRange sqref="C12 C14:C15" name="Rango7" securityDescriptor="O:WDG:WDD:(A;;CC;;;WD)"/>
    <protectedRange sqref="C10" name="Rango1_1_1" securityDescriptor="O:WDG:WDD:(A;;CC;;;WD)"/>
    <protectedRange sqref="C11" name="Rango1_2" securityDescriptor="O:WDG:WDD:(A;;CC;;;WD)"/>
  </protectedRanges>
  <mergeCells count="15">
    <mergeCell ref="C33:C42"/>
    <mergeCell ref="A134:A135"/>
    <mergeCell ref="B134:B135"/>
    <mergeCell ref="C134:C135"/>
    <mergeCell ref="D134:D135"/>
    <mergeCell ref="D82:E82"/>
    <mergeCell ref="A124:A125"/>
    <mergeCell ref="B124:B125"/>
    <mergeCell ref="C124:C125"/>
    <mergeCell ref="D124:D125"/>
    <mergeCell ref="C43:C55"/>
    <mergeCell ref="D43:E44"/>
    <mergeCell ref="C62:C72"/>
    <mergeCell ref="C74:C78"/>
    <mergeCell ref="D74:E75"/>
  </mergeCells>
  <dataValidations count="4">
    <dataValidation type="list" allowBlank="1" showInputMessage="1" showErrorMessage="1" sqref="G57:H57" xr:uid="{00000000-0002-0000-0100-000000000000}">
      <formula1>#REF!</formula1>
    </dataValidation>
    <dataValidation type="whole" allowBlank="1" showInputMessage="1" showErrorMessage="1" sqref="C66" xr:uid="{00000000-0002-0000-0100-000001000000}">
      <formula1>1</formula1>
      <formula2>100</formula2>
    </dataValidation>
    <dataValidation type="list" allowBlank="1" showInputMessage="1" showErrorMessage="1" sqref="C322:D322" xr:uid="{00000000-0002-0000-0100-000002000000}">
      <formula1>"SI,NO"</formula1>
    </dataValidation>
    <dataValidation type="date" allowBlank="1" showInputMessage="1" showErrorMessage="1" sqref="C10" xr:uid="{00000000-0002-0000-0100-000003000000}">
      <formula1>1</formula1>
      <formula2>47848</formula2>
    </dataValidation>
  </dataValidations>
  <hyperlinks>
    <hyperlink ref="D99" location="'CRE 4 Carta seguros PMoral'!A1" display="Ir a carta de seguro persona moral" xr:uid="{00000000-0004-0000-0100-000000000000}"/>
    <hyperlink ref="D96" location="'Anexo II Carta compromiso'!A1" display="Anexo II Carta Compromiso" xr:uid="{00000000-0004-0000-0100-000001000000}"/>
  </hyperlinks>
  <pageMargins left="0.7" right="0.7" top="0.75" bottom="0.75" header="0.3" footer="0.3"/>
  <pageSetup scale="47" orientation="landscape" r:id="rId1"/>
  <rowBreaks count="4" manualBreakCount="4">
    <brk id="60" max="8" man="1"/>
    <brk id="87" max="8" man="1"/>
    <brk id="108" max="8" man="1"/>
    <brk id="165" max="8" man="1"/>
  </rowBreaks>
  <ignoredErrors>
    <ignoredError sqref="C25 C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2714625</xdr:colOff>
                    <xdr:row>5</xdr:row>
                    <xdr:rowOff>95250</xdr:rowOff>
                  </from>
                  <to>
                    <xdr:col>3</xdr:col>
                    <xdr:colOff>0</xdr:colOff>
                    <xdr:row>5</xdr:row>
                    <xdr:rowOff>285750</xdr:rowOff>
                  </to>
                </anchor>
              </controlPr>
            </control>
          </mc:Choice>
        </mc:AlternateContent>
        <mc:AlternateContent xmlns:mc="http://schemas.openxmlformats.org/markup-compatibility/2006">
          <mc:Choice Requires="x14">
            <control shapeId="3096" r:id="rId7" name="Check Box 24">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3097" r:id="rId8" name="Check Box 25">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8" r:id="rId9" name="Check Box 26">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100" r:id="rId10" name="Check Box 28">
              <controlPr locked="0" defaultSize="0" autoFill="0" autoLine="0" autoPict="0">
                <anchor moveWithCells="1">
                  <from>
                    <xdr:col>2</xdr:col>
                    <xdr:colOff>123825</xdr:colOff>
                    <xdr:row>23</xdr:row>
                    <xdr:rowOff>38100</xdr:rowOff>
                  </from>
                  <to>
                    <xdr:col>2</xdr:col>
                    <xdr:colOff>1762125</xdr:colOff>
                    <xdr:row>24</xdr:row>
                    <xdr:rowOff>104775</xdr:rowOff>
                  </to>
                </anchor>
              </controlPr>
            </control>
          </mc:Choice>
        </mc:AlternateContent>
        <mc:AlternateContent xmlns:mc="http://schemas.openxmlformats.org/markup-compatibility/2006">
          <mc:Choice Requires="x14">
            <control shapeId="3102" r:id="rId11" name="Check Box 30">
              <controlPr locked="0" defaultSize="0" autoFill="0" autoLine="0" autoPict="0">
                <anchor moveWithCells="1">
                  <from>
                    <xdr:col>2</xdr:col>
                    <xdr:colOff>123825</xdr:colOff>
                    <xdr:row>26</xdr:row>
                    <xdr:rowOff>28575</xdr:rowOff>
                  </from>
                  <to>
                    <xdr:col>2</xdr:col>
                    <xdr:colOff>1762125</xdr:colOff>
                    <xdr:row>27</xdr:row>
                    <xdr:rowOff>76200</xdr:rowOff>
                  </to>
                </anchor>
              </controlPr>
            </control>
          </mc:Choice>
        </mc:AlternateContent>
        <mc:AlternateContent xmlns:mc="http://schemas.openxmlformats.org/markup-compatibility/2006">
          <mc:Choice Requires="x14">
            <control shapeId="3166" r:id="rId12" name="Drop Down 94">
              <controlPr defaultSize="0" autoLine="0" autoPict="0">
                <anchor moveWithCells="1">
                  <from>
                    <xdr:col>2</xdr:col>
                    <xdr:colOff>28575</xdr:colOff>
                    <xdr:row>6</xdr:row>
                    <xdr:rowOff>9525</xdr:rowOff>
                  </from>
                  <to>
                    <xdr:col>2</xdr:col>
                    <xdr:colOff>3867150</xdr:colOff>
                    <xdr:row>6</xdr:row>
                    <xdr:rowOff>209550</xdr:rowOff>
                  </to>
                </anchor>
              </controlPr>
            </control>
          </mc:Choice>
        </mc:AlternateContent>
        <mc:AlternateContent xmlns:mc="http://schemas.openxmlformats.org/markup-compatibility/2006">
          <mc:Choice Requires="x14">
            <control shapeId="3167" r:id="rId13" name="Check Box 95">
              <controlPr locked="0" defaultSize="0" autoFill="0" autoLine="0" autoPict="0">
                <anchor moveWithCells="1">
                  <from>
                    <xdr:col>2</xdr:col>
                    <xdr:colOff>123825</xdr:colOff>
                    <xdr:row>20</xdr:row>
                    <xdr:rowOff>38100</xdr:rowOff>
                  </from>
                  <to>
                    <xdr:col>2</xdr:col>
                    <xdr:colOff>1171575</xdr:colOff>
                    <xdr:row>21</xdr:row>
                    <xdr:rowOff>47625</xdr:rowOff>
                  </to>
                </anchor>
              </controlPr>
            </control>
          </mc:Choice>
        </mc:AlternateContent>
        <mc:AlternateContent xmlns:mc="http://schemas.openxmlformats.org/markup-compatibility/2006">
          <mc:Choice Requires="x14">
            <control shapeId="3169" r:id="rId14" name="Drop Down 97">
              <controlPr defaultSize="0" autoLine="0" autoPict="0">
                <anchor moveWithCells="1">
                  <from>
                    <xdr:col>2</xdr:col>
                    <xdr:colOff>0</xdr:colOff>
                    <xdr:row>12</xdr:row>
                    <xdr:rowOff>28575</xdr:rowOff>
                  </from>
                  <to>
                    <xdr:col>2</xdr:col>
                    <xdr:colOff>3867150</xdr:colOff>
                    <xdr:row>12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M57"/>
  <sheetViews>
    <sheetView showRuler="0" zoomScaleNormal="100" zoomScaleSheetLayoutView="90" workbookViewId="0">
      <selection activeCell="D9" sqref="D9"/>
    </sheetView>
  </sheetViews>
  <sheetFormatPr baseColWidth="10" defaultColWidth="0" defaultRowHeight="16.5" zeroHeight="1" x14ac:dyDescent="0.3"/>
  <cols>
    <col min="1" max="1" width="23.7109375" style="3" customWidth="1"/>
    <col min="2" max="2" width="53.7109375" style="3" customWidth="1"/>
    <col min="3" max="3" width="52.140625" style="3" customWidth="1"/>
    <col min="4" max="4" width="55.85546875" style="3" customWidth="1"/>
    <col min="5" max="5" width="20" style="3" customWidth="1"/>
    <col min="6" max="6" width="15.7109375" style="3" customWidth="1"/>
    <col min="7" max="7" width="20.28515625" style="3" customWidth="1"/>
    <col min="8" max="8" width="21.85546875" style="3" customWidth="1"/>
    <col min="9" max="9" width="80" style="3" customWidth="1"/>
    <col min="10" max="10" width="37.140625" style="3" customWidth="1"/>
    <col min="11" max="11" width="11.42578125" style="3" customWidth="1"/>
    <col min="12" max="13" width="0" style="3" hidden="1" customWidth="1"/>
    <col min="14" max="16384" width="11.42578125" style="3" hidden="1"/>
  </cols>
  <sheetData>
    <row r="1" spans="1:10" x14ac:dyDescent="0.3">
      <c r="A1" s="1"/>
    </row>
    <row r="2" spans="1:10" x14ac:dyDescent="0.3"/>
    <row r="3" spans="1:10" x14ac:dyDescent="0.3">
      <c r="C3" s="4" t="s">
        <v>109</v>
      </c>
    </row>
    <row r="4" spans="1:10" x14ac:dyDescent="0.3">
      <c r="C4" s="60" t="s">
        <v>72</v>
      </c>
    </row>
    <row r="5" spans="1:10" x14ac:dyDescent="0.3"/>
    <row r="6" spans="1:10" x14ac:dyDescent="0.3">
      <c r="A6" s="4"/>
    </row>
    <row r="7" spans="1:10" x14ac:dyDescent="0.3">
      <c r="A7" s="4"/>
      <c r="B7" s="163" t="str">
        <f>IF('CRE 4 Requisitos'!$B$22,"","Producto (s) distribuido (s) anualmente [*En caso de ser varios llenar una línea por cada producto y en su caso agregue las filas necesarias.]:")</f>
        <v>Producto (s) distribuido (s) anualmente [*En caso de ser varios llenar una línea por cada producto y en su caso agregue las filas necesarias.]:</v>
      </c>
      <c r="C7" s="64"/>
    </row>
    <row r="8" spans="1:10" x14ac:dyDescent="0.3">
      <c r="A8" s="4"/>
    </row>
    <row r="9" spans="1:10" ht="49.5" x14ac:dyDescent="0.3">
      <c r="A9" s="149" t="str">
        <f>IF('CRE 4 Requisitos'!$B$22,"","Producto")</f>
        <v>Producto</v>
      </c>
      <c r="B9" s="149" t="str">
        <f>IF('CRE 4 Requisitos'!$B$22,"","Especificar nombre del producto")</f>
        <v>Especificar nombre del producto</v>
      </c>
      <c r="C9" s="149" t="str">
        <f>IF('CRE 4 Requisitos'!$B$22,"","Documento que acredite la propiedad del producto a ser distribuido")</f>
        <v>Documento que acredite la propiedad del producto a ser distribuido</v>
      </c>
      <c r="D9" s="153" t="s">
        <v>135</v>
      </c>
      <c r="E9" s="153" t="str">
        <f>IF('CRE 4 Requisitos'!$B$22,"","Volumen recibido anualmente en el sistema")</f>
        <v>Volumen recibido anualmente en el sistema</v>
      </c>
      <c r="F9" s="153" t="str">
        <f>IF('CRE 4 Requisitos'!$B$22,"","Especificar unidad de medición")</f>
        <v>Especificar unidad de medición</v>
      </c>
      <c r="G9" s="153" t="str">
        <f>IF('CRE 4 Requisitos'!$B$22,"","Volumen entregado anualmente en el sistema")</f>
        <v>Volumen entregado anualmente en el sistema</v>
      </c>
      <c r="H9" s="153" t="str">
        <f>IF('CRE 4 Requisitos'!$B$22,"","Especificar unidad de medición")</f>
        <v>Especificar unidad de medición</v>
      </c>
      <c r="I9" s="211" t="str">
        <f>IF('CRE 4 Requisitos'!$B$22,"","Calidad del producto, especificaciones mínimas y norma de referencia.")</f>
        <v>Calidad del producto, especificaciones mínimas y norma de referencia.</v>
      </c>
      <c r="J9" s="211"/>
    </row>
    <row r="10" spans="1:10" ht="22.5" customHeight="1" x14ac:dyDescent="0.3">
      <c r="A10" s="2"/>
      <c r="B10" s="15"/>
      <c r="C10" s="99" t="str">
        <f>IF($B10=""," ","* Anexar documento que acredite la propiedad del producto.")</f>
        <v xml:space="preserve"> </v>
      </c>
      <c r="D10" s="16"/>
      <c r="E10" s="29"/>
      <c r="F10" s="29"/>
      <c r="G10" s="41"/>
      <c r="H10" s="16"/>
      <c r="I10" s="210" t="str">
        <f>IF($B10=""," ","* Anexar documento que describa la calidad del producto, especificaciones mínimas y norma de referencia.")</f>
        <v xml:space="preserve"> </v>
      </c>
      <c r="J10" s="210"/>
    </row>
    <row r="11" spans="1:10" ht="22.5" customHeight="1" x14ac:dyDescent="0.3">
      <c r="A11" s="8"/>
      <c r="B11" s="15"/>
      <c r="C11" s="99" t="str">
        <f t="shared" ref="C11:C44" si="0">IF($B11=""," ","* Anexar documento que acredite la propiedad del producto.")</f>
        <v xml:space="preserve"> </v>
      </c>
      <c r="D11" s="16"/>
      <c r="E11" s="29"/>
      <c r="F11" s="29"/>
      <c r="G11" s="41"/>
      <c r="H11" s="16"/>
      <c r="I11" s="210" t="str">
        <f t="shared" ref="I11:I44" si="1">IF($B11=""," ","* Anexar documento que describa la calidad del producto, especificaciones mínimas y norma de referencia.")</f>
        <v xml:space="preserve"> </v>
      </c>
      <c r="J11" s="210"/>
    </row>
    <row r="12" spans="1:10" ht="22.5" customHeight="1" x14ac:dyDescent="0.3">
      <c r="A12" s="8"/>
      <c r="B12" s="15"/>
      <c r="C12" s="99" t="str">
        <f t="shared" si="0"/>
        <v xml:space="preserve"> </v>
      </c>
      <c r="D12" s="16"/>
      <c r="E12" s="29"/>
      <c r="F12" s="29"/>
      <c r="G12" s="41"/>
      <c r="H12" s="16"/>
      <c r="I12" s="210" t="str">
        <f t="shared" si="1"/>
        <v xml:space="preserve"> </v>
      </c>
      <c r="J12" s="210"/>
    </row>
    <row r="13" spans="1:10" ht="22.5" customHeight="1" x14ac:dyDescent="0.3">
      <c r="A13" s="8"/>
      <c r="B13" s="15"/>
      <c r="C13" s="99" t="str">
        <f t="shared" si="0"/>
        <v xml:space="preserve"> </v>
      </c>
      <c r="D13" s="16"/>
      <c r="E13" s="29"/>
      <c r="F13" s="29"/>
      <c r="G13" s="41"/>
      <c r="H13" s="16"/>
      <c r="I13" s="210" t="str">
        <f t="shared" si="1"/>
        <v xml:space="preserve"> </v>
      </c>
      <c r="J13" s="210"/>
    </row>
    <row r="14" spans="1:10" ht="22.5" customHeight="1" x14ac:dyDescent="0.3">
      <c r="A14" s="8"/>
      <c r="B14" s="15"/>
      <c r="C14" s="99" t="str">
        <f t="shared" si="0"/>
        <v xml:space="preserve"> </v>
      </c>
      <c r="D14" s="16"/>
      <c r="E14" s="29"/>
      <c r="F14" s="29"/>
      <c r="G14" s="41"/>
      <c r="H14" s="16"/>
      <c r="I14" s="210" t="str">
        <f t="shared" si="1"/>
        <v xml:space="preserve"> </v>
      </c>
      <c r="J14" s="210"/>
    </row>
    <row r="15" spans="1:10" ht="22.5" customHeight="1" x14ac:dyDescent="0.3">
      <c r="A15" s="8"/>
      <c r="B15" s="15"/>
      <c r="C15" s="99" t="str">
        <f t="shared" si="0"/>
        <v xml:space="preserve"> </v>
      </c>
      <c r="D15" s="16"/>
      <c r="E15" s="29"/>
      <c r="F15" s="29"/>
      <c r="G15" s="41"/>
      <c r="H15" s="16"/>
      <c r="I15" s="210" t="str">
        <f t="shared" si="1"/>
        <v xml:space="preserve"> </v>
      </c>
      <c r="J15" s="210"/>
    </row>
    <row r="16" spans="1:10" ht="22.5" customHeight="1" x14ac:dyDescent="0.3">
      <c r="A16" s="8"/>
      <c r="B16" s="15"/>
      <c r="C16" s="99" t="str">
        <f t="shared" si="0"/>
        <v xml:space="preserve"> </v>
      </c>
      <c r="D16" s="16"/>
      <c r="E16" s="29"/>
      <c r="F16" s="29"/>
      <c r="G16" s="41"/>
      <c r="H16" s="16"/>
      <c r="I16" s="210" t="str">
        <f t="shared" si="1"/>
        <v xml:space="preserve"> </v>
      </c>
      <c r="J16" s="210"/>
    </row>
    <row r="17" spans="1:10" ht="22.5" customHeight="1" x14ac:dyDescent="0.3">
      <c r="A17" s="8"/>
      <c r="B17" s="15"/>
      <c r="C17" s="99" t="str">
        <f t="shared" si="0"/>
        <v xml:space="preserve"> </v>
      </c>
      <c r="D17" s="16"/>
      <c r="E17" s="29"/>
      <c r="F17" s="29"/>
      <c r="G17" s="41"/>
      <c r="H17" s="16"/>
      <c r="I17" s="210" t="str">
        <f t="shared" si="1"/>
        <v xml:space="preserve"> </v>
      </c>
      <c r="J17" s="210"/>
    </row>
    <row r="18" spans="1:10" ht="22.5" customHeight="1" x14ac:dyDescent="0.3">
      <c r="A18" s="8"/>
      <c r="B18" s="15"/>
      <c r="C18" s="99" t="str">
        <f t="shared" si="0"/>
        <v xml:space="preserve"> </v>
      </c>
      <c r="D18" s="16"/>
      <c r="E18" s="29"/>
      <c r="F18" s="29"/>
      <c r="G18" s="41"/>
      <c r="H18" s="16"/>
      <c r="I18" s="210" t="str">
        <f t="shared" si="1"/>
        <v xml:space="preserve"> </v>
      </c>
      <c r="J18" s="210"/>
    </row>
    <row r="19" spans="1:10" ht="22.5" customHeight="1" x14ac:dyDescent="0.3">
      <c r="A19" s="8"/>
      <c r="B19" s="15"/>
      <c r="C19" s="99" t="str">
        <f t="shared" si="0"/>
        <v xml:space="preserve"> </v>
      </c>
      <c r="D19" s="16"/>
      <c r="E19" s="29"/>
      <c r="F19" s="29"/>
      <c r="G19" s="41"/>
      <c r="H19" s="16"/>
      <c r="I19" s="210" t="str">
        <f t="shared" si="1"/>
        <v xml:space="preserve"> </v>
      </c>
      <c r="J19" s="210"/>
    </row>
    <row r="20" spans="1:10" ht="22.5" customHeight="1" x14ac:dyDescent="0.3">
      <c r="A20" s="8"/>
      <c r="B20" s="15"/>
      <c r="C20" s="99" t="str">
        <f t="shared" si="0"/>
        <v xml:space="preserve"> </v>
      </c>
      <c r="D20" s="16"/>
      <c r="E20" s="29"/>
      <c r="F20" s="29"/>
      <c r="G20" s="41"/>
      <c r="H20" s="16"/>
      <c r="I20" s="210" t="str">
        <f t="shared" si="1"/>
        <v xml:space="preserve"> </v>
      </c>
      <c r="J20" s="210"/>
    </row>
    <row r="21" spans="1:10" ht="22.5" customHeight="1" x14ac:dyDescent="0.3">
      <c r="A21" s="8"/>
      <c r="B21" s="15"/>
      <c r="C21" s="99" t="str">
        <f t="shared" si="0"/>
        <v xml:space="preserve"> </v>
      </c>
      <c r="D21" s="16"/>
      <c r="E21" s="29"/>
      <c r="F21" s="29"/>
      <c r="G21" s="41"/>
      <c r="H21" s="16"/>
      <c r="I21" s="210" t="str">
        <f t="shared" si="1"/>
        <v xml:space="preserve"> </v>
      </c>
      <c r="J21" s="210"/>
    </row>
    <row r="22" spans="1:10" ht="22.5" customHeight="1" x14ac:dyDescent="0.3">
      <c r="A22" s="8"/>
      <c r="B22" s="15"/>
      <c r="C22" s="99" t="str">
        <f t="shared" si="0"/>
        <v xml:space="preserve"> </v>
      </c>
      <c r="D22" s="16"/>
      <c r="E22" s="29"/>
      <c r="F22" s="29"/>
      <c r="G22" s="41"/>
      <c r="H22" s="16"/>
      <c r="I22" s="210" t="str">
        <f t="shared" si="1"/>
        <v xml:space="preserve"> </v>
      </c>
      <c r="J22" s="210"/>
    </row>
    <row r="23" spans="1:10" ht="22.5" customHeight="1" x14ac:dyDescent="0.3">
      <c r="A23" s="8"/>
      <c r="B23" s="15"/>
      <c r="C23" s="99" t="str">
        <f t="shared" si="0"/>
        <v xml:space="preserve"> </v>
      </c>
      <c r="D23" s="16"/>
      <c r="E23" s="29"/>
      <c r="F23" s="29"/>
      <c r="G23" s="41"/>
      <c r="H23" s="16"/>
      <c r="I23" s="210" t="str">
        <f t="shared" si="1"/>
        <v xml:space="preserve"> </v>
      </c>
      <c r="J23" s="210"/>
    </row>
    <row r="24" spans="1:10" ht="22.5" customHeight="1" x14ac:dyDescent="0.3">
      <c r="A24" s="8"/>
      <c r="B24" s="15"/>
      <c r="C24" s="99" t="str">
        <f t="shared" si="0"/>
        <v xml:space="preserve"> </v>
      </c>
      <c r="D24" s="16"/>
      <c r="E24" s="29"/>
      <c r="F24" s="29"/>
      <c r="G24" s="41"/>
      <c r="H24" s="16"/>
      <c r="I24" s="210" t="str">
        <f t="shared" si="1"/>
        <v xml:space="preserve"> </v>
      </c>
      <c r="J24" s="210"/>
    </row>
    <row r="25" spans="1:10" ht="22.5" customHeight="1" x14ac:dyDescent="0.3">
      <c r="A25" s="8"/>
      <c r="B25" s="15"/>
      <c r="C25" s="99" t="str">
        <f t="shared" si="0"/>
        <v xml:space="preserve"> </v>
      </c>
      <c r="D25" s="16"/>
      <c r="E25" s="29"/>
      <c r="F25" s="29"/>
      <c r="G25" s="41"/>
      <c r="H25" s="16"/>
      <c r="I25" s="210" t="str">
        <f t="shared" si="1"/>
        <v xml:space="preserve"> </v>
      </c>
      <c r="J25" s="210"/>
    </row>
    <row r="26" spans="1:10" ht="22.5" customHeight="1" x14ac:dyDescent="0.3">
      <c r="A26" s="8"/>
      <c r="B26" s="15"/>
      <c r="C26" s="99" t="str">
        <f t="shared" si="0"/>
        <v xml:space="preserve"> </v>
      </c>
      <c r="D26" s="16"/>
      <c r="E26" s="29"/>
      <c r="F26" s="29"/>
      <c r="G26" s="41"/>
      <c r="H26" s="16"/>
      <c r="I26" s="210" t="str">
        <f t="shared" si="1"/>
        <v xml:space="preserve"> </v>
      </c>
      <c r="J26" s="210"/>
    </row>
    <row r="27" spans="1:10" ht="22.5" customHeight="1" x14ac:dyDescent="0.3">
      <c r="A27" s="8"/>
      <c r="B27" s="15"/>
      <c r="C27" s="99" t="str">
        <f t="shared" si="0"/>
        <v xml:space="preserve"> </v>
      </c>
      <c r="D27" s="16"/>
      <c r="E27" s="29"/>
      <c r="F27" s="29"/>
      <c r="G27" s="41"/>
      <c r="H27" s="16"/>
      <c r="I27" s="210" t="str">
        <f t="shared" si="1"/>
        <v xml:space="preserve"> </v>
      </c>
      <c r="J27" s="210"/>
    </row>
    <row r="28" spans="1:10" ht="22.5" customHeight="1" x14ac:dyDescent="0.3">
      <c r="A28" s="8"/>
      <c r="B28" s="15"/>
      <c r="C28" s="99" t="str">
        <f t="shared" si="0"/>
        <v xml:space="preserve"> </v>
      </c>
      <c r="D28" s="16"/>
      <c r="E28" s="29"/>
      <c r="F28" s="29"/>
      <c r="G28" s="41"/>
      <c r="H28" s="16"/>
      <c r="I28" s="210" t="str">
        <f t="shared" si="1"/>
        <v xml:space="preserve"> </v>
      </c>
      <c r="J28" s="210"/>
    </row>
    <row r="29" spans="1:10" ht="22.5" customHeight="1" x14ac:dyDescent="0.3">
      <c r="A29" s="8"/>
      <c r="B29" s="15"/>
      <c r="C29" s="99" t="str">
        <f t="shared" si="0"/>
        <v xml:space="preserve"> </v>
      </c>
      <c r="D29" s="16"/>
      <c r="E29" s="29"/>
      <c r="F29" s="29"/>
      <c r="G29" s="41"/>
      <c r="H29" s="16"/>
      <c r="I29" s="210" t="str">
        <f t="shared" si="1"/>
        <v xml:space="preserve"> </v>
      </c>
      <c r="J29" s="210"/>
    </row>
    <row r="30" spans="1:10" ht="22.5" customHeight="1" x14ac:dyDescent="0.3">
      <c r="A30" s="8"/>
      <c r="B30" s="15"/>
      <c r="C30" s="99" t="str">
        <f t="shared" si="0"/>
        <v xml:space="preserve"> </v>
      </c>
      <c r="D30" s="16"/>
      <c r="E30" s="29"/>
      <c r="F30" s="29"/>
      <c r="G30" s="41"/>
      <c r="H30" s="16"/>
      <c r="I30" s="210" t="str">
        <f t="shared" si="1"/>
        <v xml:space="preserve"> </v>
      </c>
      <c r="J30" s="210"/>
    </row>
    <row r="31" spans="1:10" ht="22.5" customHeight="1" x14ac:dyDescent="0.3">
      <c r="A31" s="8"/>
      <c r="B31" s="15"/>
      <c r="C31" s="99" t="str">
        <f t="shared" si="0"/>
        <v xml:space="preserve"> </v>
      </c>
      <c r="D31" s="16"/>
      <c r="E31" s="29"/>
      <c r="F31" s="29"/>
      <c r="G31" s="41"/>
      <c r="H31" s="16"/>
      <c r="I31" s="210" t="str">
        <f t="shared" si="1"/>
        <v xml:space="preserve"> </v>
      </c>
      <c r="J31" s="210"/>
    </row>
    <row r="32" spans="1:10" ht="22.5" customHeight="1" x14ac:dyDescent="0.3">
      <c r="A32" s="8"/>
      <c r="B32" s="15"/>
      <c r="C32" s="99" t="str">
        <f t="shared" si="0"/>
        <v xml:space="preserve"> </v>
      </c>
      <c r="D32" s="16"/>
      <c r="E32" s="29"/>
      <c r="F32" s="29"/>
      <c r="G32" s="41"/>
      <c r="H32" s="16"/>
      <c r="I32" s="210" t="str">
        <f t="shared" si="1"/>
        <v xml:space="preserve"> </v>
      </c>
      <c r="J32" s="210"/>
    </row>
    <row r="33" spans="1:10" ht="22.5" customHeight="1" x14ac:dyDescent="0.3">
      <c r="A33" s="8"/>
      <c r="B33" s="15"/>
      <c r="C33" s="99" t="str">
        <f t="shared" si="0"/>
        <v xml:space="preserve"> </v>
      </c>
      <c r="D33" s="16"/>
      <c r="E33" s="29"/>
      <c r="F33" s="29"/>
      <c r="G33" s="41"/>
      <c r="H33" s="16"/>
      <c r="I33" s="210" t="str">
        <f t="shared" si="1"/>
        <v xml:space="preserve"> </v>
      </c>
      <c r="J33" s="210"/>
    </row>
    <row r="34" spans="1:10" ht="22.5" customHeight="1" x14ac:dyDescent="0.3">
      <c r="A34" s="8"/>
      <c r="B34" s="15"/>
      <c r="C34" s="99" t="str">
        <f t="shared" si="0"/>
        <v xml:space="preserve"> </v>
      </c>
      <c r="D34" s="16"/>
      <c r="E34" s="29"/>
      <c r="F34" s="29"/>
      <c r="G34" s="41"/>
      <c r="H34" s="16"/>
      <c r="I34" s="210" t="str">
        <f t="shared" si="1"/>
        <v xml:space="preserve"> </v>
      </c>
      <c r="J34" s="210"/>
    </row>
    <row r="35" spans="1:10" ht="22.5" customHeight="1" x14ac:dyDescent="0.3">
      <c r="A35" s="8"/>
      <c r="B35" s="15"/>
      <c r="C35" s="99" t="str">
        <f t="shared" si="0"/>
        <v xml:space="preserve"> </v>
      </c>
      <c r="D35" s="16"/>
      <c r="E35" s="29"/>
      <c r="F35" s="29"/>
      <c r="G35" s="41"/>
      <c r="H35" s="16"/>
      <c r="I35" s="210" t="str">
        <f t="shared" si="1"/>
        <v xml:space="preserve"> </v>
      </c>
      <c r="J35" s="210"/>
    </row>
    <row r="36" spans="1:10" ht="22.5" customHeight="1" x14ac:dyDescent="0.3">
      <c r="A36" s="8"/>
      <c r="B36" s="15"/>
      <c r="C36" s="99" t="str">
        <f t="shared" si="0"/>
        <v xml:space="preserve"> </v>
      </c>
      <c r="D36" s="16"/>
      <c r="E36" s="29"/>
      <c r="F36" s="29"/>
      <c r="G36" s="41"/>
      <c r="H36" s="16"/>
      <c r="I36" s="210" t="str">
        <f t="shared" si="1"/>
        <v xml:space="preserve"> </v>
      </c>
      <c r="J36" s="210"/>
    </row>
    <row r="37" spans="1:10" ht="22.5" customHeight="1" x14ac:dyDescent="0.3">
      <c r="A37" s="8"/>
      <c r="B37" s="15"/>
      <c r="C37" s="99" t="str">
        <f t="shared" si="0"/>
        <v xml:space="preserve"> </v>
      </c>
      <c r="D37" s="16"/>
      <c r="E37" s="29"/>
      <c r="F37" s="29"/>
      <c r="G37" s="41"/>
      <c r="H37" s="16"/>
      <c r="I37" s="210" t="str">
        <f t="shared" si="1"/>
        <v xml:space="preserve"> </v>
      </c>
      <c r="J37" s="210"/>
    </row>
    <row r="38" spans="1:10" ht="22.5" customHeight="1" x14ac:dyDescent="0.3">
      <c r="A38" s="8"/>
      <c r="B38" s="15"/>
      <c r="C38" s="99" t="str">
        <f t="shared" si="0"/>
        <v xml:space="preserve"> </v>
      </c>
      <c r="D38" s="16"/>
      <c r="E38" s="29"/>
      <c r="F38" s="29"/>
      <c r="G38" s="41"/>
      <c r="H38" s="16"/>
      <c r="I38" s="210" t="str">
        <f t="shared" si="1"/>
        <v xml:space="preserve"> </v>
      </c>
      <c r="J38" s="210"/>
    </row>
    <row r="39" spans="1:10" ht="22.5" customHeight="1" x14ac:dyDescent="0.3">
      <c r="A39" s="8"/>
      <c r="B39" s="15"/>
      <c r="C39" s="99" t="str">
        <f t="shared" si="0"/>
        <v xml:space="preserve"> </v>
      </c>
      <c r="D39" s="16"/>
      <c r="E39" s="29"/>
      <c r="F39" s="29"/>
      <c r="G39" s="41"/>
      <c r="H39" s="16"/>
      <c r="I39" s="210" t="str">
        <f t="shared" si="1"/>
        <v xml:space="preserve"> </v>
      </c>
      <c r="J39" s="210"/>
    </row>
    <row r="40" spans="1:10" ht="22.5" customHeight="1" x14ac:dyDescent="0.3">
      <c r="A40" s="8"/>
      <c r="B40" s="15"/>
      <c r="C40" s="99" t="str">
        <f t="shared" si="0"/>
        <v xml:space="preserve"> </v>
      </c>
      <c r="D40" s="16"/>
      <c r="E40" s="29"/>
      <c r="F40" s="29"/>
      <c r="G40" s="41"/>
      <c r="H40" s="16"/>
      <c r="I40" s="210" t="str">
        <f t="shared" si="1"/>
        <v xml:space="preserve"> </v>
      </c>
      <c r="J40" s="210"/>
    </row>
    <row r="41" spans="1:10" ht="22.5" customHeight="1" x14ac:dyDescent="0.3">
      <c r="A41" s="8"/>
      <c r="B41" s="15"/>
      <c r="C41" s="99" t="str">
        <f t="shared" si="0"/>
        <v xml:space="preserve"> </v>
      </c>
      <c r="D41" s="16"/>
      <c r="E41" s="29"/>
      <c r="F41" s="29"/>
      <c r="G41" s="41"/>
      <c r="H41" s="16"/>
      <c r="I41" s="210" t="str">
        <f t="shared" si="1"/>
        <v xml:space="preserve"> </v>
      </c>
      <c r="J41" s="210"/>
    </row>
    <row r="42" spans="1:10" ht="22.5" customHeight="1" x14ac:dyDescent="0.3">
      <c r="A42" s="8"/>
      <c r="B42" s="15"/>
      <c r="C42" s="99" t="str">
        <f t="shared" si="0"/>
        <v xml:space="preserve"> </v>
      </c>
      <c r="D42" s="16"/>
      <c r="E42" s="29"/>
      <c r="F42" s="29"/>
      <c r="G42" s="41"/>
      <c r="H42" s="16"/>
      <c r="I42" s="210" t="str">
        <f t="shared" si="1"/>
        <v xml:space="preserve"> </v>
      </c>
      <c r="J42" s="210"/>
    </row>
    <row r="43" spans="1:10" ht="22.5" customHeight="1" x14ac:dyDescent="0.3">
      <c r="A43" s="8"/>
      <c r="B43" s="15"/>
      <c r="C43" s="99" t="str">
        <f t="shared" si="0"/>
        <v xml:space="preserve"> </v>
      </c>
      <c r="D43" s="16"/>
      <c r="E43" s="29"/>
      <c r="F43" s="29"/>
      <c r="G43" s="41"/>
      <c r="H43" s="16"/>
      <c r="I43" s="210" t="str">
        <f t="shared" si="1"/>
        <v xml:space="preserve"> </v>
      </c>
      <c r="J43" s="210"/>
    </row>
    <row r="44" spans="1:10" ht="22.5" customHeight="1" x14ac:dyDescent="0.3">
      <c r="A44" s="8"/>
      <c r="B44" s="15"/>
      <c r="C44" s="99" t="str">
        <f t="shared" si="0"/>
        <v xml:space="preserve"> </v>
      </c>
      <c r="D44" s="16"/>
      <c r="E44" s="29"/>
      <c r="F44" s="29"/>
      <c r="G44" s="41"/>
      <c r="H44" s="16"/>
      <c r="I44" s="210" t="str">
        <f t="shared" si="1"/>
        <v xml:space="preserve"> </v>
      </c>
      <c r="J44" s="210"/>
    </row>
    <row r="45" spans="1:10" x14ac:dyDescent="0.3">
      <c r="A45" s="8"/>
    </row>
    <row r="46" spans="1:10" x14ac:dyDescent="0.3">
      <c r="A46" s="4"/>
    </row>
    <row r="47" spans="1:10" x14ac:dyDescent="0.3"/>
    <row r="48" spans="1:10" ht="68.25" customHeight="1" x14ac:dyDescent="0.3">
      <c r="A48" s="162" t="str">
        <f>IF('CRE 4 Requisitos'!$B$22,"","Manifiesto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49" spans="6:6" x14ac:dyDescent="0.3"/>
    <row r="50" spans="6:6" ht="30" customHeight="1" x14ac:dyDescent="0.3"/>
    <row r="51" spans="6:6" x14ac:dyDescent="0.3">
      <c r="F51" s="5"/>
    </row>
    <row r="52" spans="6:6" x14ac:dyDescent="0.3">
      <c r="F52" s="5"/>
    </row>
    <row r="53" spans="6:6" x14ac:dyDescent="0.3">
      <c r="F53" s="5"/>
    </row>
    <row r="54" spans="6:6" x14ac:dyDescent="0.3"/>
    <row r="55" spans="6:6" x14ac:dyDescent="0.3"/>
    <row r="56" spans="6:6" x14ac:dyDescent="0.3"/>
    <row r="57" spans="6:6" x14ac:dyDescent="0.3"/>
  </sheetData>
  <sheetProtection algorithmName="SHA-512" hashValue="zvB906RrNzTQUJ2ly2jS7YqmsKUpf5eUMnUab6jIYp5oqDedtBdafoQBVcXnTiRaVSsZS+04evxA7/AQDrxhUg==" saltValue="3KXDevdjMHzClCCekgo8wQ==" spinCount="100000" sheet="1" objects="1" scenarios="1" insertRows="0"/>
  <protectedRanges>
    <protectedRange sqref="B10 B10:B44 D10:H44" name="Rango1" securityDescriptor="O:WDG:WDD:(A;;CC;;;WD)"/>
  </protectedRanges>
  <mergeCells count="36">
    <mergeCell ref="I40:J40"/>
    <mergeCell ref="I41:J41"/>
    <mergeCell ref="I42:J42"/>
    <mergeCell ref="I43:J43"/>
    <mergeCell ref="I44:J44"/>
    <mergeCell ref="I9:J9"/>
    <mergeCell ref="I34:J34"/>
    <mergeCell ref="I35:J35"/>
    <mergeCell ref="I36:J36"/>
    <mergeCell ref="I37:J37"/>
    <mergeCell ref="I22:J22"/>
    <mergeCell ref="I23:J23"/>
    <mergeCell ref="I24:J24"/>
    <mergeCell ref="I25:J25"/>
    <mergeCell ref="I26:J26"/>
    <mergeCell ref="I27:J27"/>
    <mergeCell ref="I16:J16"/>
    <mergeCell ref="I17:J17"/>
    <mergeCell ref="I18:J18"/>
    <mergeCell ref="I19:J19"/>
    <mergeCell ref="I20:J20"/>
    <mergeCell ref="I38:J38"/>
    <mergeCell ref="I39:J39"/>
    <mergeCell ref="I28:J28"/>
    <mergeCell ref="I29:J29"/>
    <mergeCell ref="I30:J30"/>
    <mergeCell ref="I31:J31"/>
    <mergeCell ref="I32:J32"/>
    <mergeCell ref="I33:J33"/>
    <mergeCell ref="I21:J21"/>
    <mergeCell ref="I10:J10"/>
    <mergeCell ref="I11:J11"/>
    <mergeCell ref="I12:J12"/>
    <mergeCell ref="I13:J13"/>
    <mergeCell ref="I14:J14"/>
    <mergeCell ref="I15:J15"/>
  </mergeCells>
  <pageMargins left="0.7" right="0.7" top="0.75" bottom="0.75" header="0.3" footer="0.3"/>
  <pageSetup scale="31" orientation="landscape" r:id="rId1"/>
  <headerFooter>
    <oddHeader>&amp;CCOMISIÓN REGULADORA DE ENERGÍA
COORDINACIÓN GENERAL DE PETROLÍFEROS</oddHeader>
  </headerFooter>
  <ignoredErrors>
    <ignoredError sqref="G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9</xdr:row>
                    <xdr:rowOff>295275</xdr:rowOff>
                  </from>
                  <to>
                    <xdr:col>0</xdr:col>
                    <xdr:colOff>1562100</xdr:colOff>
                    <xdr:row>11</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10</xdr:row>
                    <xdr:rowOff>295275</xdr:rowOff>
                  </from>
                  <to>
                    <xdr:col>0</xdr:col>
                    <xdr:colOff>1562100</xdr:colOff>
                    <xdr:row>12</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11</xdr:row>
                    <xdr:rowOff>295275</xdr:rowOff>
                  </from>
                  <to>
                    <xdr:col>0</xdr:col>
                    <xdr:colOff>1562100</xdr:colOff>
                    <xdr:row>13</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12</xdr:row>
                    <xdr:rowOff>295275</xdr:rowOff>
                  </from>
                  <to>
                    <xdr:col>0</xdr:col>
                    <xdr:colOff>1562100</xdr:colOff>
                    <xdr:row>14</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13</xdr:row>
                    <xdr:rowOff>323850</xdr:rowOff>
                  </from>
                  <to>
                    <xdr:col>0</xdr:col>
                    <xdr:colOff>1562100</xdr:colOff>
                    <xdr:row>15</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16</xdr:row>
                    <xdr:rowOff>295275</xdr:rowOff>
                  </from>
                  <to>
                    <xdr:col>0</xdr:col>
                    <xdr:colOff>1562100</xdr:colOff>
                    <xdr:row>18</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18</xdr:row>
                    <xdr:rowOff>295275</xdr:rowOff>
                  </from>
                  <to>
                    <xdr:col>0</xdr:col>
                    <xdr:colOff>1562100</xdr:colOff>
                    <xdr:row>20</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39</xdr:row>
                    <xdr:rowOff>0</xdr:rowOff>
                  </from>
                  <to>
                    <xdr:col>0</xdr:col>
                    <xdr:colOff>1562100</xdr:colOff>
                    <xdr:row>40</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40</xdr:row>
                    <xdr:rowOff>0</xdr:rowOff>
                  </from>
                  <to>
                    <xdr:col>0</xdr:col>
                    <xdr:colOff>1562100</xdr:colOff>
                    <xdr:row>41</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41</xdr:row>
                    <xdr:rowOff>0</xdr:rowOff>
                  </from>
                  <to>
                    <xdr:col>0</xdr:col>
                    <xdr:colOff>1562100</xdr:colOff>
                    <xdr:row>42</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42</xdr:row>
                    <xdr:rowOff>0</xdr:rowOff>
                  </from>
                  <to>
                    <xdr:col>0</xdr:col>
                    <xdr:colOff>1562100</xdr:colOff>
                    <xdr:row>43</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43</xdr:row>
                    <xdr:rowOff>0</xdr:rowOff>
                  </from>
                  <to>
                    <xdr:col>0</xdr:col>
                    <xdr:colOff>1562100</xdr:colOff>
                    <xdr:row>44</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9</xdr:row>
                    <xdr:rowOff>0</xdr:rowOff>
                  </from>
                  <to>
                    <xdr:col>0</xdr:col>
                    <xdr:colOff>1562100</xdr:colOff>
                    <xdr:row>10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I61"/>
  <sheetViews>
    <sheetView showRuler="0" zoomScaleNormal="100" zoomScaleSheetLayoutView="110" workbookViewId="0"/>
  </sheetViews>
  <sheetFormatPr baseColWidth="10" defaultColWidth="0" defaultRowHeight="0" customHeight="1" zeroHeight="1" x14ac:dyDescent="0.25"/>
  <cols>
    <col min="1" max="1" width="60.5703125" style="100" customWidth="1"/>
    <col min="2" max="2" width="40.7109375" style="100" customWidth="1"/>
    <col min="3" max="3" width="30.85546875" style="100" customWidth="1"/>
    <col min="4" max="4" width="13.28515625" style="100" customWidth="1"/>
    <col min="5" max="5" width="27.5703125" style="100" customWidth="1"/>
    <col min="6" max="9" width="0" style="100" hidden="1" customWidth="1"/>
    <col min="10" max="16384" width="11.42578125" style="100" hidden="1"/>
  </cols>
  <sheetData>
    <row r="1" spans="1:8" ht="30" customHeight="1" x14ac:dyDescent="0.25"/>
    <row r="2" spans="1:8" ht="16.5" x14ac:dyDescent="0.3">
      <c r="A2" s="101" t="s">
        <v>86</v>
      </c>
      <c r="C2" s="60"/>
      <c r="D2" s="102"/>
      <c r="E2" s="102"/>
    </row>
    <row r="3" spans="1:8" ht="29.25" customHeight="1" x14ac:dyDescent="0.25">
      <c r="A3" s="101" t="s">
        <v>87</v>
      </c>
    </row>
    <row r="4" spans="1:8" ht="29.25" customHeight="1" x14ac:dyDescent="0.25">
      <c r="A4" s="101"/>
    </row>
    <row r="5" spans="1:8" ht="21" customHeight="1" x14ac:dyDescent="0.25">
      <c r="A5" s="102" t="s">
        <v>88</v>
      </c>
      <c r="B5" s="102"/>
    </row>
    <row r="6" spans="1:8" ht="21" customHeight="1" x14ac:dyDescent="0.25">
      <c r="A6" s="102" t="s">
        <v>89</v>
      </c>
      <c r="B6" s="102"/>
    </row>
    <row r="7" spans="1:8" ht="15.75" x14ac:dyDescent="0.25">
      <c r="A7" s="100" t="s">
        <v>90</v>
      </c>
      <c r="B7" s="102"/>
    </row>
    <row r="8" spans="1:8" ht="15.75" x14ac:dyDescent="0.25">
      <c r="A8" s="100" t="s">
        <v>91</v>
      </c>
      <c r="B8" s="102"/>
    </row>
    <row r="9" spans="1:8" ht="43.5" customHeight="1" x14ac:dyDescent="0.25">
      <c r="B9" s="102"/>
    </row>
    <row r="10" spans="1:8" ht="24.75" customHeight="1" x14ac:dyDescent="0.25">
      <c r="A10" s="103" t="s">
        <v>92</v>
      </c>
      <c r="B10" s="213"/>
      <c r="C10" s="214"/>
      <c r="D10" s="214"/>
      <c r="E10" s="215"/>
    </row>
    <row r="11" spans="1:8" ht="24.75" customHeight="1" x14ac:dyDescent="0.25">
      <c r="A11" s="216" t="s">
        <v>93</v>
      </c>
      <c r="B11" s="216"/>
      <c r="C11" s="104"/>
      <c r="D11" s="105" t="s">
        <v>94</v>
      </c>
      <c r="E11" s="106"/>
      <c r="F11" s="107"/>
      <c r="H11" s="107"/>
    </row>
    <row r="12" spans="1:8" ht="24.75" customHeight="1" x14ac:dyDescent="0.25">
      <c r="A12" s="108" t="s">
        <v>95</v>
      </c>
      <c r="B12" s="217"/>
      <c r="C12" s="218"/>
      <c r="D12" s="109" t="s">
        <v>96</v>
      </c>
      <c r="E12" s="110"/>
    </row>
    <row r="13" spans="1:8" ht="24.75" customHeight="1" x14ac:dyDescent="0.25">
      <c r="A13" s="100" t="s">
        <v>97</v>
      </c>
      <c r="B13" s="104"/>
      <c r="C13" s="111" t="s">
        <v>98</v>
      </c>
      <c r="D13" s="219" t="s">
        <v>107</v>
      </c>
      <c r="E13" s="219"/>
    </row>
    <row r="14" spans="1:8" ht="24.75" customHeight="1" x14ac:dyDescent="0.25">
      <c r="A14" s="212" t="s">
        <v>99</v>
      </c>
      <c r="B14" s="212"/>
      <c r="C14" s="212"/>
      <c r="D14" s="212"/>
      <c r="E14" s="212"/>
    </row>
    <row r="15" spans="1:8" ht="22.5" customHeight="1" x14ac:dyDescent="0.25">
      <c r="A15" s="112"/>
      <c r="B15" s="112"/>
      <c r="C15" s="112"/>
      <c r="D15" s="112"/>
      <c r="E15" s="112"/>
    </row>
    <row r="16" spans="1:8" ht="30.75" customHeight="1" x14ac:dyDescent="0.25">
      <c r="A16" s="212" t="s">
        <v>100</v>
      </c>
      <c r="B16" s="212"/>
      <c r="C16" s="212"/>
      <c r="D16" s="212"/>
      <c r="E16" s="212"/>
    </row>
    <row r="17" spans="1:5" ht="24" customHeight="1" x14ac:dyDescent="0.25">
      <c r="A17" s="103" t="s">
        <v>101</v>
      </c>
      <c r="B17" s="220" t="s">
        <v>107</v>
      </c>
      <c r="C17" s="220"/>
      <c r="D17" s="220"/>
      <c r="E17" s="220"/>
    </row>
    <row r="18" spans="1:5" ht="26.25" customHeight="1" x14ac:dyDescent="0.25">
      <c r="A18" s="212" t="s">
        <v>124</v>
      </c>
      <c r="B18" s="212"/>
      <c r="C18" s="212"/>
      <c r="D18" s="212"/>
      <c r="E18" s="212"/>
    </row>
    <row r="19" spans="1:5" ht="30" customHeight="1" x14ac:dyDescent="0.25">
      <c r="A19" s="112"/>
      <c r="B19" s="112"/>
      <c r="C19" s="112"/>
      <c r="D19" s="112"/>
      <c r="E19" s="112"/>
    </row>
    <row r="20" spans="1:5" ht="51.75" customHeight="1" x14ac:dyDescent="0.25"/>
    <row r="21" spans="1:5" ht="32.25" customHeight="1" x14ac:dyDescent="0.25">
      <c r="B21" s="221" t="s">
        <v>102</v>
      </c>
      <c r="C21" s="221"/>
    </row>
    <row r="22" spans="1:5" ht="28.5" customHeight="1" x14ac:dyDescent="0.25"/>
    <row r="23" spans="1:5" ht="32.25" customHeight="1" x14ac:dyDescent="0.25">
      <c r="B23" s="222"/>
      <c r="C23" s="223"/>
    </row>
    <row r="24" spans="1:5" ht="23.25" customHeight="1" x14ac:dyDescent="0.25">
      <c r="A24" s="224" t="s">
        <v>68</v>
      </c>
      <c r="B24" s="224"/>
      <c r="C24" s="224"/>
      <c r="D24" s="224"/>
      <c r="E24" s="224"/>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E11:E12 B12 B23 B13" name="Rango1" securityDescriptor="O:WDG:WDD:(A;;CC;;;WD)"/>
  </protectedRanges>
  <mergeCells count="11">
    <mergeCell ref="B17:E17"/>
    <mergeCell ref="A18:E18"/>
    <mergeCell ref="B21:C21"/>
    <mergeCell ref="B23:C23"/>
    <mergeCell ref="A24:E24"/>
    <mergeCell ref="A16:E16"/>
    <mergeCell ref="B10:E10"/>
    <mergeCell ref="A11:B11"/>
    <mergeCell ref="B12:C12"/>
    <mergeCell ref="D13:E13"/>
    <mergeCell ref="A14:E1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8"/>
    <pageSetUpPr fitToPage="1"/>
  </sheetPr>
  <dimension ref="A1:I61"/>
  <sheetViews>
    <sheetView topLeftCell="A14" zoomScale="80" zoomScaleNormal="80" workbookViewId="0">
      <selection activeCell="A14" sqref="A14:E14"/>
    </sheetView>
  </sheetViews>
  <sheetFormatPr baseColWidth="10" defaultColWidth="0" defaultRowHeight="0" customHeight="1" zeroHeight="1" x14ac:dyDescent="0.25"/>
  <cols>
    <col min="1" max="1" width="60.5703125" style="176" customWidth="1"/>
    <col min="2" max="2" width="44.42578125" style="176" customWidth="1"/>
    <col min="3" max="3" width="42.140625" style="176" customWidth="1"/>
    <col min="4" max="4" width="13.28515625" style="176" customWidth="1"/>
    <col min="5" max="5" width="27.5703125" style="176" customWidth="1"/>
    <col min="6" max="9" width="0" style="100" hidden="1" customWidth="1"/>
    <col min="10" max="16384" width="11.42578125" style="100" hidden="1"/>
  </cols>
  <sheetData>
    <row r="1" spans="1:8" ht="30" customHeight="1" x14ac:dyDescent="0.25">
      <c r="E1" s="177"/>
    </row>
    <row r="2" spans="1:8" ht="18" x14ac:dyDescent="0.25">
      <c r="A2" s="178" t="s">
        <v>128</v>
      </c>
      <c r="C2" s="179"/>
      <c r="D2" s="180"/>
      <c r="E2" s="180"/>
    </row>
    <row r="3" spans="1:8" ht="29.25" customHeight="1" x14ac:dyDescent="0.25">
      <c r="A3" s="178" t="s">
        <v>87</v>
      </c>
    </row>
    <row r="4" spans="1:8" ht="29.25" customHeight="1" x14ac:dyDescent="0.25">
      <c r="A4" s="178"/>
    </row>
    <row r="5" spans="1:8" ht="21" customHeight="1" x14ac:dyDescent="0.25">
      <c r="A5" s="180" t="s">
        <v>88</v>
      </c>
      <c r="B5" s="180"/>
      <c r="C5" s="180" t="s">
        <v>129</v>
      </c>
      <c r="D5" s="232"/>
      <c r="E5" s="233"/>
    </row>
    <row r="6" spans="1:8" ht="21" customHeight="1" x14ac:dyDescent="0.25">
      <c r="A6" s="180" t="s">
        <v>89</v>
      </c>
      <c r="B6" s="180"/>
    </row>
    <row r="7" spans="1:8" ht="18" x14ac:dyDescent="0.25">
      <c r="A7" s="176" t="s">
        <v>90</v>
      </c>
      <c r="B7" s="180"/>
    </row>
    <row r="8" spans="1:8" ht="18" x14ac:dyDescent="0.25">
      <c r="A8" s="176" t="s">
        <v>91</v>
      </c>
      <c r="B8" s="180"/>
    </row>
    <row r="9" spans="1:8" ht="43.5" customHeight="1" x14ac:dyDescent="0.25">
      <c r="B9" s="180"/>
    </row>
    <row r="10" spans="1:8" ht="24.75" customHeight="1" x14ac:dyDescent="0.25">
      <c r="A10" s="181" t="str">
        <f>IF(E1="física","El suscrito","EI suscrito representante legal de la empresa")</f>
        <v>EI suscrito representante legal de la empresa</v>
      </c>
      <c r="B10" s="230"/>
      <c r="C10" s="234"/>
      <c r="D10" s="234"/>
      <c r="E10" s="231"/>
    </row>
    <row r="11" spans="1:8" ht="24.75" customHeight="1" x14ac:dyDescent="0.25">
      <c r="A11" s="235"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35"/>
      <c r="C11" s="235"/>
      <c r="D11" s="236"/>
      <c r="E11" s="237"/>
      <c r="F11" s="107"/>
      <c r="H11" s="107"/>
    </row>
    <row r="12" spans="1:8" ht="24.75" customHeight="1" x14ac:dyDescent="0.25">
      <c r="A12" s="224" t="s">
        <v>130</v>
      </c>
      <c r="B12" s="224"/>
      <c r="C12" s="224"/>
      <c r="D12" s="224"/>
      <c r="E12" s="224"/>
    </row>
    <row r="13" spans="1:8" ht="46.5" customHeight="1" x14ac:dyDescent="0.25">
      <c r="A13" s="229"/>
      <c r="B13" s="229"/>
      <c r="C13" s="229"/>
      <c r="D13" s="229"/>
      <c r="E13" s="229"/>
    </row>
    <row r="14" spans="1:8" ht="52.5" customHeight="1" x14ac:dyDescent="0.25">
      <c r="A14" s="227" t="s">
        <v>136</v>
      </c>
      <c r="B14" s="227"/>
      <c r="C14" s="227"/>
      <c r="D14" s="227"/>
      <c r="E14" s="227"/>
    </row>
    <row r="15" spans="1:8" ht="63.75" customHeight="1" x14ac:dyDescent="0.25">
      <c r="A15" s="228" t="str">
        <f>IF(E1="física",CONCATENATE("2. Que me comprometo a cumplir con las Norma Oficiales Mexicanas, normas mexicanas y/o demás normatividad que en su momento la autoridad competente"," emita en relación con la actividad de distribución por ducto."),CONCATENATE("2. Que mi representada se compromete a cumplir con las Normas Oficiales Mexicanas, normas mexicanas y/o demás normatividad que"," en su momento la autoridad competente emita en relación con la actividad de distribución por ducto."))</f>
        <v>2. Que mi representada se compromete a cumplir con las Normas Oficiales Mexicanas, normas mexicanas y/o demás normatividad que en su momento la autoridad competente emita en relación con la actividad de distribución por ducto.</v>
      </c>
      <c r="B15" s="228"/>
      <c r="C15" s="228"/>
      <c r="D15" s="228"/>
      <c r="E15" s="228"/>
    </row>
    <row r="16" spans="1:8" ht="70.5" customHeight="1" x14ac:dyDescent="0.25">
      <c r="A16" s="227" t="str">
        <f>IF(E1="física",CONCATENATE("3. Que me comprometo a obtener las autorizaciones por parte de otras autoridades federales y locales que sean necesarias para el desarrollo y ejecución del proyecto objeto de la presente solicitud,"," con independencia del permiso de  distribución por ducto,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distribución por ducto,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distribución por ducto, que en su caso, sea otorgado por la Comisión Reguladora de Energía.</v>
      </c>
      <c r="B16" s="227"/>
      <c r="C16" s="227"/>
      <c r="D16" s="227"/>
      <c r="E16" s="227"/>
    </row>
    <row r="17" spans="1:5" ht="26.25" customHeight="1" x14ac:dyDescent="0.25">
      <c r="A17" s="229"/>
      <c r="B17" s="229"/>
      <c r="C17" s="229"/>
      <c r="D17" s="229"/>
      <c r="E17" s="229"/>
    </row>
    <row r="18" spans="1:5" ht="30" customHeight="1" x14ac:dyDescent="0.25">
      <c r="A18" s="182"/>
      <c r="B18" s="182"/>
      <c r="C18" s="182"/>
      <c r="D18" s="182"/>
      <c r="E18" s="182"/>
    </row>
    <row r="19" spans="1:5" ht="51.75" customHeight="1" x14ac:dyDescent="0.25"/>
    <row r="20" spans="1:5" ht="32.25" customHeight="1" x14ac:dyDescent="0.25">
      <c r="B20" s="225" t="s">
        <v>131</v>
      </c>
      <c r="C20" s="225"/>
    </row>
    <row r="21" spans="1:5" ht="28.5" customHeight="1" x14ac:dyDescent="0.25"/>
    <row r="22" spans="1:5" ht="32.25" customHeight="1" x14ac:dyDescent="0.25">
      <c r="B22" s="230"/>
      <c r="C22" s="231"/>
    </row>
    <row r="23" spans="1:5" ht="32.25" customHeight="1" x14ac:dyDescent="0.25">
      <c r="B23" s="225" t="s">
        <v>132</v>
      </c>
      <c r="C23" s="225"/>
    </row>
    <row r="24" spans="1:5" ht="39.75" customHeight="1" x14ac:dyDescent="0.25">
      <c r="A24" s="226" t="s">
        <v>133</v>
      </c>
      <c r="B24" s="226"/>
      <c r="C24" s="226"/>
      <c r="D24" s="226"/>
      <c r="E24" s="226"/>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J34"/>
  <sheetViews>
    <sheetView workbookViewId="0"/>
  </sheetViews>
  <sheetFormatPr baseColWidth="10" defaultColWidth="5.7109375" defaultRowHeight="15" x14ac:dyDescent="0.25"/>
  <cols>
    <col min="1" max="1" width="5.7109375" style="164"/>
    <col min="2" max="2" width="27.140625" style="164" customWidth="1"/>
    <col min="3" max="3" width="16.7109375" style="164" customWidth="1"/>
    <col min="4" max="4" width="16.28515625" style="164" customWidth="1"/>
    <col min="5" max="6" width="5.7109375" style="164"/>
    <col min="7" max="7" width="45" style="164" bestFit="1" customWidth="1"/>
    <col min="8" max="8" width="27.7109375" style="164" bestFit="1" customWidth="1"/>
    <col min="9" max="9" width="6.140625" style="164" bestFit="1" customWidth="1"/>
    <col min="10" max="16384" width="5.7109375" style="164"/>
  </cols>
  <sheetData>
    <row r="1" spans="1:10" x14ac:dyDescent="0.25">
      <c r="A1" s="164" t="s">
        <v>30</v>
      </c>
    </row>
    <row r="2" spans="1:10" x14ac:dyDescent="0.25">
      <c r="A2" s="165" t="s">
        <v>31</v>
      </c>
      <c r="C2" s="165" t="s">
        <v>32</v>
      </c>
      <c r="D2" s="165" t="s">
        <v>33</v>
      </c>
      <c r="E2" s="165" t="s">
        <v>46</v>
      </c>
      <c r="F2" s="165" t="s">
        <v>49</v>
      </c>
    </row>
    <row r="3" spans="1:10" x14ac:dyDescent="0.25">
      <c r="A3" s="164">
        <v>1</v>
      </c>
      <c r="B3" s="164" t="s">
        <v>29</v>
      </c>
      <c r="F3" s="164" t="s">
        <v>47</v>
      </c>
      <c r="G3" s="164" t="s">
        <v>51</v>
      </c>
      <c r="I3" s="164" t="s">
        <v>69</v>
      </c>
    </row>
    <row r="4" spans="1:10" ht="16.5" x14ac:dyDescent="0.3">
      <c r="A4" s="164">
        <v>2</v>
      </c>
      <c r="B4" s="164" t="s">
        <v>1</v>
      </c>
      <c r="C4" s="164">
        <v>1</v>
      </c>
      <c r="D4" s="164" t="s">
        <v>34</v>
      </c>
      <c r="E4" s="164">
        <v>2014</v>
      </c>
      <c r="F4" s="164" t="s">
        <v>48</v>
      </c>
      <c r="G4" s="164" t="s">
        <v>53</v>
      </c>
      <c r="H4" s="67" t="s">
        <v>73</v>
      </c>
      <c r="I4" s="164" t="s">
        <v>71</v>
      </c>
      <c r="J4" s="164" t="s">
        <v>81</v>
      </c>
    </row>
    <row r="5" spans="1:10" ht="16.5" x14ac:dyDescent="0.3">
      <c r="A5" s="164">
        <v>3</v>
      </c>
      <c r="B5" s="164" t="s">
        <v>2</v>
      </c>
      <c r="C5" s="164">
        <v>2</v>
      </c>
      <c r="D5" s="164" t="s">
        <v>35</v>
      </c>
      <c r="E5" s="164">
        <v>2015</v>
      </c>
      <c r="G5" s="164" t="s">
        <v>52</v>
      </c>
      <c r="H5" s="67" t="s">
        <v>63</v>
      </c>
      <c r="J5" s="164" t="s">
        <v>82</v>
      </c>
    </row>
    <row r="6" spans="1:10" ht="16.5" x14ac:dyDescent="0.3">
      <c r="A6" s="164">
        <v>4</v>
      </c>
      <c r="B6" s="164" t="s">
        <v>3</v>
      </c>
      <c r="C6" s="164">
        <v>3</v>
      </c>
      <c r="D6" s="164" t="s">
        <v>36</v>
      </c>
      <c r="E6" s="164">
        <v>2016</v>
      </c>
      <c r="H6" s="67" t="s">
        <v>64</v>
      </c>
      <c r="J6" s="166" t="s">
        <v>111</v>
      </c>
    </row>
    <row r="7" spans="1:10" ht="16.5" x14ac:dyDescent="0.3">
      <c r="A7" s="164">
        <v>5</v>
      </c>
      <c r="B7" s="164" t="s">
        <v>67</v>
      </c>
      <c r="C7" s="164">
        <v>4</v>
      </c>
      <c r="D7" s="164" t="s">
        <v>37</v>
      </c>
      <c r="E7" s="164">
        <v>2017</v>
      </c>
      <c r="H7" s="67" t="s">
        <v>110</v>
      </c>
    </row>
    <row r="8" spans="1:10" ht="16.5" x14ac:dyDescent="0.3">
      <c r="A8" s="164">
        <v>6</v>
      </c>
      <c r="B8" s="164" t="s">
        <v>4</v>
      </c>
      <c r="C8" s="164">
        <v>5</v>
      </c>
      <c r="D8" s="164" t="s">
        <v>38</v>
      </c>
      <c r="E8" s="164">
        <v>2018</v>
      </c>
      <c r="H8" s="67" t="s">
        <v>74</v>
      </c>
    </row>
    <row r="9" spans="1:10" ht="16.5" x14ac:dyDescent="0.3">
      <c r="A9" s="164">
        <v>7</v>
      </c>
      <c r="B9" s="164" t="s">
        <v>5</v>
      </c>
      <c r="C9" s="164">
        <v>6</v>
      </c>
      <c r="D9" s="164" t="s">
        <v>39</v>
      </c>
      <c r="E9" s="164">
        <v>2019</v>
      </c>
      <c r="H9" s="67" t="s">
        <v>75</v>
      </c>
    </row>
    <row r="10" spans="1:10" ht="16.5" x14ac:dyDescent="0.3">
      <c r="A10" s="164">
        <v>8</v>
      </c>
      <c r="B10" s="164" t="s">
        <v>6</v>
      </c>
      <c r="C10" s="164">
        <v>7</v>
      </c>
      <c r="D10" s="164" t="s">
        <v>40</v>
      </c>
      <c r="E10" s="164">
        <v>2020</v>
      </c>
      <c r="H10" s="67"/>
    </row>
    <row r="11" spans="1:10" x14ac:dyDescent="0.25">
      <c r="A11" s="164">
        <v>9</v>
      </c>
      <c r="B11" s="164" t="s">
        <v>7</v>
      </c>
      <c r="C11" s="164">
        <v>8</v>
      </c>
      <c r="D11" s="164" t="s">
        <v>41</v>
      </c>
      <c r="E11" s="164">
        <v>2021</v>
      </c>
    </row>
    <row r="12" spans="1:10" x14ac:dyDescent="0.25">
      <c r="A12" s="164">
        <v>10</v>
      </c>
      <c r="B12" s="164" t="s">
        <v>8</v>
      </c>
      <c r="C12" s="164">
        <v>9</v>
      </c>
      <c r="D12" s="164" t="s">
        <v>42</v>
      </c>
      <c r="E12" s="164">
        <v>2022</v>
      </c>
    </row>
    <row r="13" spans="1:10" x14ac:dyDescent="0.25">
      <c r="A13" s="164">
        <v>11</v>
      </c>
      <c r="B13" s="164" t="s">
        <v>9</v>
      </c>
      <c r="C13" s="164">
        <v>10</v>
      </c>
      <c r="D13" s="164" t="s">
        <v>43</v>
      </c>
      <c r="E13" s="164">
        <v>2023</v>
      </c>
    </row>
    <row r="14" spans="1:10" x14ac:dyDescent="0.25">
      <c r="A14" s="164">
        <v>12</v>
      </c>
      <c r="B14" s="164" t="s">
        <v>10</v>
      </c>
      <c r="C14" s="164">
        <v>11</v>
      </c>
      <c r="D14" s="164" t="s">
        <v>44</v>
      </c>
      <c r="E14" s="164">
        <v>2024</v>
      </c>
    </row>
    <row r="15" spans="1:10" x14ac:dyDescent="0.25">
      <c r="A15" s="164">
        <v>13</v>
      </c>
      <c r="B15" s="164" t="s">
        <v>11</v>
      </c>
      <c r="C15" s="164">
        <v>12</v>
      </c>
      <c r="D15" s="164" t="s">
        <v>45</v>
      </c>
      <c r="E15" s="164">
        <v>2025</v>
      </c>
    </row>
    <row r="16" spans="1:10" x14ac:dyDescent="0.25">
      <c r="A16" s="164">
        <v>14</v>
      </c>
      <c r="B16" s="164" t="s">
        <v>12</v>
      </c>
      <c r="C16" s="164">
        <v>13</v>
      </c>
      <c r="E16" s="164">
        <v>2026</v>
      </c>
    </row>
    <row r="17" spans="1:5" x14ac:dyDescent="0.25">
      <c r="A17" s="164">
        <v>15</v>
      </c>
      <c r="B17" s="164" t="s">
        <v>13</v>
      </c>
      <c r="C17" s="164">
        <v>14</v>
      </c>
      <c r="E17" s="164">
        <v>2027</v>
      </c>
    </row>
    <row r="18" spans="1:5" x14ac:dyDescent="0.25">
      <c r="A18" s="164">
        <v>16</v>
      </c>
      <c r="B18" s="164" t="s">
        <v>66</v>
      </c>
      <c r="C18" s="164">
        <v>15</v>
      </c>
      <c r="E18" s="164">
        <v>2028</v>
      </c>
    </row>
    <row r="19" spans="1:5" x14ac:dyDescent="0.25">
      <c r="A19" s="164">
        <v>17</v>
      </c>
      <c r="B19" s="164" t="s">
        <v>14</v>
      </c>
      <c r="C19" s="164">
        <v>16</v>
      </c>
      <c r="E19" s="164">
        <v>2029</v>
      </c>
    </row>
    <row r="20" spans="1:5" x14ac:dyDescent="0.25">
      <c r="A20" s="164">
        <v>18</v>
      </c>
      <c r="B20" s="164" t="s">
        <v>15</v>
      </c>
      <c r="C20" s="164">
        <v>17</v>
      </c>
      <c r="E20" s="164">
        <v>2030</v>
      </c>
    </row>
    <row r="21" spans="1:5" x14ac:dyDescent="0.25">
      <c r="A21" s="164">
        <v>19</v>
      </c>
      <c r="B21" s="164" t="s">
        <v>16</v>
      </c>
      <c r="C21" s="164">
        <v>18</v>
      </c>
    </row>
    <row r="22" spans="1:5" x14ac:dyDescent="0.25">
      <c r="A22" s="164">
        <v>20</v>
      </c>
      <c r="B22" s="164" t="s">
        <v>17</v>
      </c>
      <c r="C22" s="164">
        <v>19</v>
      </c>
    </row>
    <row r="23" spans="1:5" x14ac:dyDescent="0.25">
      <c r="A23" s="164">
        <v>21</v>
      </c>
      <c r="B23" s="164" t="s">
        <v>18</v>
      </c>
      <c r="C23" s="164">
        <v>20</v>
      </c>
    </row>
    <row r="24" spans="1:5" x14ac:dyDescent="0.25">
      <c r="A24" s="164">
        <v>22</v>
      </c>
      <c r="B24" s="164" t="s">
        <v>19</v>
      </c>
      <c r="C24" s="164">
        <v>21</v>
      </c>
    </row>
    <row r="25" spans="1:5" x14ac:dyDescent="0.25">
      <c r="A25" s="164">
        <v>23</v>
      </c>
      <c r="B25" s="164" t="s">
        <v>20</v>
      </c>
      <c r="C25" s="164">
        <v>22</v>
      </c>
    </row>
    <row r="26" spans="1:5" x14ac:dyDescent="0.25">
      <c r="A26" s="164">
        <v>24</v>
      </c>
      <c r="B26" s="164" t="s">
        <v>21</v>
      </c>
      <c r="C26" s="164">
        <v>23</v>
      </c>
    </row>
    <row r="27" spans="1:5" x14ac:dyDescent="0.25">
      <c r="A27" s="164">
        <v>25</v>
      </c>
      <c r="B27" s="164" t="s">
        <v>22</v>
      </c>
      <c r="C27" s="164">
        <v>24</v>
      </c>
    </row>
    <row r="28" spans="1:5" x14ac:dyDescent="0.25">
      <c r="A28" s="164">
        <v>26</v>
      </c>
      <c r="B28" s="164" t="s">
        <v>23</v>
      </c>
      <c r="C28" s="164">
        <v>25</v>
      </c>
    </row>
    <row r="29" spans="1:5" x14ac:dyDescent="0.25">
      <c r="A29" s="164">
        <v>27</v>
      </c>
      <c r="B29" s="164" t="s">
        <v>24</v>
      </c>
      <c r="C29" s="164">
        <v>26</v>
      </c>
    </row>
    <row r="30" spans="1:5" x14ac:dyDescent="0.25">
      <c r="A30" s="164">
        <v>28</v>
      </c>
      <c r="B30" s="164" t="s">
        <v>25</v>
      </c>
      <c r="C30" s="164">
        <v>27</v>
      </c>
    </row>
    <row r="31" spans="1:5" x14ac:dyDescent="0.25">
      <c r="A31" s="164">
        <v>29</v>
      </c>
      <c r="B31" s="164" t="s">
        <v>26</v>
      </c>
      <c r="C31" s="164">
        <v>28</v>
      </c>
    </row>
    <row r="32" spans="1:5" x14ac:dyDescent="0.25">
      <c r="A32" s="164">
        <v>30</v>
      </c>
      <c r="B32" s="164" t="s">
        <v>65</v>
      </c>
      <c r="C32" s="164">
        <v>29</v>
      </c>
    </row>
    <row r="33" spans="1:3" x14ac:dyDescent="0.25">
      <c r="A33" s="164">
        <v>31</v>
      </c>
      <c r="B33" s="164" t="s">
        <v>27</v>
      </c>
      <c r="C33" s="164">
        <v>30</v>
      </c>
    </row>
    <row r="34" spans="1:3" x14ac:dyDescent="0.25">
      <c r="A34" s="164">
        <v>32</v>
      </c>
      <c r="B34" s="164" t="s">
        <v>28</v>
      </c>
      <c r="C34" s="164">
        <v>31</v>
      </c>
    </row>
  </sheetData>
  <sheetProtection algorithmName="SHA-512" hashValue="c8zqZAS21RWpX4BtgVWQ7PWDTKxsN9JNKstJHjFkmhAk8wRmL/WafufaWDhkQ5DWJy88sMGcG4GOZj2wphBGVg==" saltValue="Z/lImzQjClc3qooe1rS2P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CRE 4 Carátula</vt:lpstr>
      <vt:lpstr>CRE 4 Requisitos</vt:lpstr>
      <vt:lpstr>CRE 4 Anexo</vt:lpstr>
      <vt:lpstr>CRE 4 Carta seguros PMoral</vt:lpstr>
      <vt:lpstr>Anexo II Carta compromiso</vt:lpstr>
      <vt:lpstr>Aux</vt:lpstr>
      <vt:lpstr>'Anexo II Carta compromiso'!Área_de_impresión</vt:lpstr>
      <vt:lpstr>'CRE 4 Anexo'!Área_de_impresión</vt:lpstr>
      <vt:lpstr>'CRE 4 Carátula'!Área_de_impresión</vt:lpstr>
      <vt:lpstr>'CRE 4 Carta seguros PMoral'!Área_de_impresión</vt:lpstr>
      <vt:lpstr>'CRE 4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2015-01-07T15:50:33Z</cp:lastPrinted>
  <dcterms:created xsi:type="dcterms:W3CDTF">2014-11-20T00:54:23Z</dcterms:created>
  <dcterms:modified xsi:type="dcterms:W3CDTF">2022-09-09T16:51:49Z</dcterms:modified>
</cp:coreProperties>
</file>