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re1-my.sharepoint.com/personal/ezaragoza_cre_gob_mx/Documents/1.1 DGAEEIE 2021/2. DGTR/Datos Abiertos/2021/"/>
    </mc:Choice>
  </mc:AlternateContent>
  <xr:revisionPtr revIDLastSave="0" documentId="8_{257893C8-F276-4AD2-BD8D-AA34919872E0}" xr6:coauthVersionLast="46" xr6:coauthVersionMax="46" xr10:uidLastSave="{00000000-0000-0000-0000-000000000000}"/>
  <bookViews>
    <workbookView xWindow="-28920" yWindow="-120" windowWidth="29040" windowHeight="15840" tabRatio="913" xr2:uid="{00000000-000D-0000-FFFF-FFFF00000000}"/>
  </bookViews>
  <sheets>
    <sheet name="Contenido" sheetId="25" r:id="rId1"/>
    <sheet name="1.1 AUX 1 Insumos (IR)" sheetId="11" r:id="rId2"/>
    <sheet name="1.2 AUX 2 Insumos (IR) " sheetId="13" r:id="rId3"/>
    <sheet name="1.3 AUX 3 Insumos (IR)" sheetId="23" r:id="rId4"/>
    <sheet name="1.4 ICC" sheetId="35" r:id="rId5"/>
    <sheet name="1.5 Tasa de Retorno" sheetId="33" r:id="rId6"/>
    <sheet name="1.6 INPP" sheetId="15" r:id="rId7"/>
    <sheet name="1.7 INPP NB" sheetId="26" r:id="rId8"/>
    <sheet name="1.8 Aportaciones" sheetId="29" r:id="rId9"/>
    <sheet name="1.9 Inversiones 2021" sheetId="30" r:id="rId10"/>
    <sheet name="1.10 Insumos (IR)" sheetId="4" r:id="rId11"/>
    <sheet name="1.11 Insumos (IR) 2021" sheetId="28" r:id="rId12"/>
    <sheet name="1.12 Insumos (Factores)" sheetId="7" r:id="rId13"/>
    <sheet name="1.13 Insumos (Energia)" sheetId="5" r:id="rId14"/>
    <sheet name="1.14 Insumos (Energia) 2021" sheetId="34" r:id="rId15"/>
    <sheet name="2.1 AUX Act Tarifas" sheetId="12" r:id="rId16"/>
    <sheet name="2.2 AUX Act Tarifas NB" sheetId="27" r:id="rId17"/>
    <sheet name="3.1 Cal.Tarifas" sheetId="24" r:id="rId18"/>
    <sheet name="3.2 Actualizacion Tarifas" sheetId="20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</externalReferences>
  <definedNames>
    <definedName name="__1__123Graph_AGRAFICO_1" hidden="1">[1]Centrales!$CV$118:$DG$118</definedName>
    <definedName name="__10__123Graph_XGRAFICO_2" hidden="1">[1]Centrales!$CV$7:$DG$7</definedName>
    <definedName name="__123Graph_A" localSheetId="5" hidden="1">[1]Centrales!$CV$129:$DA$129</definedName>
    <definedName name="__123Graph_A" hidden="1">[2]Core!$B$26:$B$78</definedName>
    <definedName name="__123Graph_B" localSheetId="5" hidden="1">[1]Centrales!$CV$118:$DA$118</definedName>
    <definedName name="__123Graph_B" hidden="1">[2]Core!$C$26:$C$78</definedName>
    <definedName name="__123Graph_C" hidden="1">[2]Core!$D$26:$D$78</definedName>
    <definedName name="__123Graph_D" hidden="1">[2]Core!$E$26:$E$78</definedName>
    <definedName name="__123Graph_E" hidden="1">[2]Core!$F$26:$F$78</definedName>
    <definedName name="__123Graph_F" hidden="1">[2]Core!$G$26:$G$78</definedName>
    <definedName name="__123Graph_LBL_A" hidden="1">[1]Centrales!$CV$129:$DD$129</definedName>
    <definedName name="__123Graph_LBL_B" hidden="1">[1]Centrales!$CV$118:$DD$118</definedName>
    <definedName name="__123Graph_X" hidden="1">[1]Centrales!$CV$7:$DA$7</definedName>
    <definedName name="__2__123Graph_AGRAFICO_2" hidden="1">[1]Centrales!$CF$118:$CQ$118</definedName>
    <definedName name="__3__123Graph_BGRAFICO_1" hidden="1">[1]Centrales!$CV$129:$DG$129</definedName>
    <definedName name="__4__123Graph_BGRAFICO_2" hidden="1">[1]Centrales!$CF$129:$CQ$129</definedName>
    <definedName name="__5__123Graph_LBL_AGRAFICO_1" hidden="1">[1]Centrales!$CV$118:$DG$118</definedName>
    <definedName name="__6__123Graph_LBL_AGRAFICO_2" hidden="1">[1]Centrales!$CF$118:$CQ$118</definedName>
    <definedName name="__7__123Graph_LBL_BGRAFICO_1" hidden="1">[1]Centrales!$CV$129:$DG$129</definedName>
    <definedName name="__8__123Graph_LBL_BGRAFICO_2" hidden="1">[1]Centrales!$CF$129:$CQ$129</definedName>
    <definedName name="__9__123Graph_XGRAFICO_1" hidden="1">[1]Centrales!$CV$7:$DG$7</definedName>
    <definedName name="__a1" localSheetId="14" hidden="1">{#N/A,#N/A,FALSE,"Pharm";#N/A,#N/A,FALSE,"WWCM"}</definedName>
    <definedName name="__a1" localSheetId="5" hidden="1">{#N/A,#N/A,FALSE,"Pharm";#N/A,#N/A,FALSE,"WWCM"}</definedName>
    <definedName name="__a1" localSheetId="8" hidden="1">{#N/A,#N/A,FALSE,"Pharm";#N/A,#N/A,FALSE,"WWCM"}</definedName>
    <definedName name="__a1" localSheetId="9" hidden="1">{#N/A,#N/A,FALSE,"Pharm";#N/A,#N/A,FALSE,"WWCM"}</definedName>
    <definedName name="__a1" hidden="1">{#N/A,#N/A,FALSE,"Pharm";#N/A,#N/A,FALSE,"WWCM"}</definedName>
    <definedName name="__A11" localSheetId="14" hidden="1">{#N/A,#N/A,FALSE,"Umsatz 99";#N/A,#N/A,FALSE,"ER 99 "}</definedName>
    <definedName name="__A11" localSheetId="5" hidden="1">{#N/A,#N/A,FALSE,"Umsatz 99";#N/A,#N/A,FALSE,"ER 99 "}</definedName>
    <definedName name="__A11" localSheetId="8" hidden="1">{#N/A,#N/A,FALSE,"Umsatz 99";#N/A,#N/A,FALSE,"ER 99 "}</definedName>
    <definedName name="__A11" localSheetId="9" hidden="1">{#N/A,#N/A,FALSE,"Umsatz 99";#N/A,#N/A,FALSE,"ER 99 "}</definedName>
    <definedName name="__A11" hidden="1">{#N/A,#N/A,FALSE,"Umsatz 99";#N/A,#N/A,FALSE,"ER 99 "}</definedName>
    <definedName name="__aaa1" localSheetId="14" hidden="1">{#N/A,#N/A,FALSE,"REPORT"}</definedName>
    <definedName name="__aaa1" localSheetId="5" hidden="1">{#N/A,#N/A,FALSE,"REPORT"}</definedName>
    <definedName name="__aaa1" localSheetId="8" hidden="1">{#N/A,#N/A,FALSE,"REPORT"}</definedName>
    <definedName name="__aaa1" localSheetId="9" hidden="1">{#N/A,#N/A,FALSE,"REPORT"}</definedName>
    <definedName name="__aaa1" hidden="1">{#N/A,#N/A,FALSE,"REPORT"}</definedName>
    <definedName name="__aas1" localSheetId="14" hidden="1">{#N/A,#N/A,FALSE,"REPORT"}</definedName>
    <definedName name="__aas1" localSheetId="5" hidden="1">{#N/A,#N/A,FALSE,"REPORT"}</definedName>
    <definedName name="__aas1" localSheetId="8" hidden="1">{#N/A,#N/A,FALSE,"REPORT"}</definedName>
    <definedName name="__aas1" localSheetId="9" hidden="1">{#N/A,#N/A,FALSE,"REPORT"}</definedName>
    <definedName name="__aas1" hidden="1">{#N/A,#N/A,FALSE,"REPORT"}</definedName>
    <definedName name="__ACS2000" localSheetId="14" hidden="1">{#N/A,#N/A,FALSE,"REPORT"}</definedName>
    <definedName name="__ACS2000" localSheetId="5" hidden="1">{#N/A,#N/A,FALSE,"REPORT"}</definedName>
    <definedName name="__ACS2000" localSheetId="8" hidden="1">{#N/A,#N/A,FALSE,"REPORT"}</definedName>
    <definedName name="__ACS2000" localSheetId="9" hidden="1">{#N/A,#N/A,FALSE,"REPORT"}</definedName>
    <definedName name="__ACS2000" hidden="1">{#N/A,#N/A,FALSE,"REPORT"}</definedName>
    <definedName name="__b111" localSheetId="14" hidden="1">{#N/A,#N/A,FALSE,"Pharm";#N/A,#N/A,FALSE,"WWCM"}</definedName>
    <definedName name="__b111" localSheetId="5" hidden="1">{#N/A,#N/A,FALSE,"Pharm";#N/A,#N/A,FALSE,"WWCM"}</definedName>
    <definedName name="__b111" localSheetId="8" hidden="1">{#N/A,#N/A,FALSE,"Pharm";#N/A,#N/A,FALSE,"WWCM"}</definedName>
    <definedName name="__b111" localSheetId="9" hidden="1">{#N/A,#N/A,FALSE,"Pharm";#N/A,#N/A,FALSE,"WWCM"}</definedName>
    <definedName name="__b111" hidden="1">{#N/A,#N/A,FALSE,"Pharm";#N/A,#N/A,FALSE,"WWCM"}</definedName>
    <definedName name="__c" localSheetId="14" hidden="1">{"Fiesta Facer Page",#N/A,FALSE,"Q_C_S";"Fiesta Main Page",#N/A,FALSE,"V_L";"Fiesta 95BP Struct",#N/A,FALSE,"StructBP";"Fiesta Post 95BP Struct",#N/A,FALSE,"AdjStructBP"}</definedName>
    <definedName name="__c" localSheetId="5" hidden="1">{"Fiesta Facer Page",#N/A,FALSE,"Q_C_S";"Fiesta Main Page",#N/A,FALSE,"V_L";"Fiesta 95BP Struct",#N/A,FALSE,"StructBP";"Fiesta Post 95BP Struct",#N/A,FALSE,"AdjStructBP"}</definedName>
    <definedName name="__c" localSheetId="8" hidden="1">{"Fiesta Facer Page",#N/A,FALSE,"Q_C_S";"Fiesta Main Page",#N/A,FALSE,"V_L";"Fiesta 95BP Struct",#N/A,FALSE,"StructBP";"Fiesta Post 95BP Struct",#N/A,FALSE,"AdjStructBP"}</definedName>
    <definedName name="__c" localSheetId="9" hidden="1">{"Fiesta Facer Page",#N/A,FALSE,"Q_C_S";"Fiesta Main Page",#N/A,FALSE,"V_L";"Fiesta 95BP Struct",#N/A,FALSE,"StructBP";"Fiesta Post 95BP Struct",#N/A,FALSE,"AdjStructBP"}</definedName>
    <definedName name="__c" hidden="1">{"Fiesta Facer Page",#N/A,FALSE,"Q_C_S";"Fiesta Main Page",#N/A,FALSE,"V_L";"Fiesta 95BP Struct",#N/A,FALSE,"StructBP";"Fiesta Post 95BP Struct",#N/A,FALSE,"AdjStructBP"}</definedName>
    <definedName name="__FDS_UNIQUE_RANGE_ID_GENERATOR_COUNTER" hidden="1">1</definedName>
    <definedName name="__FDS_USED_FOR_REUSING_RANGE_IDS_RECYCLE" localSheetId="14" hidden="1">{152,168,338,189,173,195,158,390,7,11,232,378,159,175,261,183,177,129,8,155,265,394,57}</definedName>
    <definedName name="__FDS_USED_FOR_REUSING_RANGE_IDS_RECYCLE" localSheetId="5" hidden="1">{152,168,338,189,173,195,158,390,7,11,232,378,159,175,261,183,177,129,8,155,265,394,57}</definedName>
    <definedName name="__FDS_USED_FOR_REUSING_RANGE_IDS_RECYCLE" localSheetId="8" hidden="1">{152,168,338,189,173,195,158,390,7,11,232,378,159,175,261,183,177,129,8,155,265,394,57}</definedName>
    <definedName name="__FDS_USED_FOR_REUSING_RANGE_IDS_RECYCLE" localSheetId="9" hidden="1">{152,168,338,189,173,195,158,390,7,11,232,378,159,175,261,183,177,129,8,155,265,394,57}</definedName>
    <definedName name="__FDS_USED_FOR_REUSING_RANGE_IDS_RECYCLE" hidden="1">{152,168,338,189,173,195,158,390,7,11,232,378,159,175,261,183,177,129,8,155,265,394,57}</definedName>
    <definedName name="__mma2002" localSheetId="14" hidden="1">{#N/A,#N/A,FALSE,"Aging Summary";#N/A,#N/A,FALSE,"Ratio Analysis";#N/A,#N/A,FALSE,"Test 120 Day Accts";#N/A,#N/A,FALSE,"Tickmarks"}</definedName>
    <definedName name="__mma2002" localSheetId="5" hidden="1">{#N/A,#N/A,FALSE,"Aging Summary";#N/A,#N/A,FALSE,"Ratio Analysis";#N/A,#N/A,FALSE,"Test 120 Day Accts";#N/A,#N/A,FALSE,"Tickmarks"}</definedName>
    <definedName name="__mma2002" localSheetId="8" hidden="1">{#N/A,#N/A,FALSE,"Aging Summary";#N/A,#N/A,FALSE,"Ratio Analysis";#N/A,#N/A,FALSE,"Test 120 Day Accts";#N/A,#N/A,FALSE,"Tickmarks"}</definedName>
    <definedName name="__mma2002" localSheetId="9" hidden="1">{#N/A,#N/A,FALSE,"Aging Summary";#N/A,#N/A,FALSE,"Ratio Analysis";#N/A,#N/A,FALSE,"Test 120 Day Accts";#N/A,#N/A,FALSE,"Tickmarks"}</definedName>
    <definedName name="__mma2002" hidden="1">{#N/A,#N/A,FALSE,"Aging Summary";#N/A,#N/A,FALSE,"Ratio Analysis";#N/A,#N/A,FALSE,"Test 120 Day Accts";#N/A,#N/A,FALSE,"Tickmarks"}</definedName>
    <definedName name="__new1" localSheetId="14" hidden="1">{#N/A,#N/A,FALSE,"Pharm";#N/A,#N/A,FALSE,"WWCM"}</definedName>
    <definedName name="__new1" localSheetId="5" hidden="1">{#N/A,#N/A,FALSE,"Pharm";#N/A,#N/A,FALSE,"WWCM"}</definedName>
    <definedName name="__new1" localSheetId="8" hidden="1">{#N/A,#N/A,FALSE,"Pharm";#N/A,#N/A,FALSE,"WWCM"}</definedName>
    <definedName name="__new1" localSheetId="9" hidden="1">{#N/A,#N/A,FALSE,"Pharm";#N/A,#N/A,FALSE,"WWCM"}</definedName>
    <definedName name="__new1" hidden="1">{#N/A,#N/A,FALSE,"Pharm";#N/A,#N/A,FALSE,"WWCM"}</definedName>
    <definedName name="__r" localSheetId="14" hidden="1">{#N/A,#N/A,FALSE,"Pharm";#N/A,#N/A,FALSE,"WWCM"}</definedName>
    <definedName name="__r" localSheetId="5" hidden="1">{#N/A,#N/A,FALSE,"Pharm";#N/A,#N/A,FALSE,"WWCM"}</definedName>
    <definedName name="__r" localSheetId="8" hidden="1">{#N/A,#N/A,FALSE,"Pharm";#N/A,#N/A,FALSE,"WWCM"}</definedName>
    <definedName name="__r" localSheetId="9" hidden="1">{#N/A,#N/A,FALSE,"Pharm";#N/A,#N/A,FALSE,"WWCM"}</definedName>
    <definedName name="__r" hidden="1">{#N/A,#N/A,FALSE,"Pharm";#N/A,#N/A,FALSE,"WWCM"}</definedName>
    <definedName name="__tm1" localSheetId="14" hidden="1">{#N/A,#N/A,FALSE,"Pharm";#N/A,#N/A,FALSE,"WWCM"}</definedName>
    <definedName name="__tm1" localSheetId="5" hidden="1">{#N/A,#N/A,FALSE,"Pharm";#N/A,#N/A,FALSE,"WWCM"}</definedName>
    <definedName name="__tm1" localSheetId="8" hidden="1">{#N/A,#N/A,FALSE,"Pharm";#N/A,#N/A,FALSE,"WWCM"}</definedName>
    <definedName name="__tm1" localSheetId="9" hidden="1">{#N/A,#N/A,FALSE,"Pharm";#N/A,#N/A,FALSE,"WWCM"}</definedName>
    <definedName name="__tm1" hidden="1">{#N/A,#N/A,FALSE,"Pharm";#N/A,#N/A,FALSE,"WWCM"}</definedName>
    <definedName name="__X2" localSheetId="14" hidden="1">{#N/A,#N/A,FALSE,"Other";#N/A,#N/A,FALSE,"Ace";#N/A,#N/A,FALSE,"Derm"}</definedName>
    <definedName name="__X2" localSheetId="5" hidden="1">{#N/A,#N/A,FALSE,"Other";#N/A,#N/A,FALSE,"Ace";#N/A,#N/A,FALSE,"Derm"}</definedName>
    <definedName name="__X2" localSheetId="8" hidden="1">{#N/A,#N/A,FALSE,"Other";#N/A,#N/A,FALSE,"Ace";#N/A,#N/A,FALSE,"Derm"}</definedName>
    <definedName name="__X2" localSheetId="9" hidden="1">{#N/A,#N/A,FALSE,"Other";#N/A,#N/A,FALSE,"Ace";#N/A,#N/A,FALSE,"Derm"}</definedName>
    <definedName name="__X2" hidden="1">{#N/A,#N/A,FALSE,"Other";#N/A,#N/A,FALSE,"Ace";#N/A,#N/A,FALSE,"Derm"}</definedName>
    <definedName name="_1__123Graph_ACHART_15" hidden="1">[3]USGC!$B$34:$B$53</definedName>
    <definedName name="_1__123Graph_AGRAFICO_1" hidden="1">[1]Centrales!$CV$118:$DG$118</definedName>
    <definedName name="_10__123Graph_XCHART_15" hidden="1">[3]USGC!$A$34:$A$53</definedName>
    <definedName name="_10__123Graph_XGRAFICO_2" hidden="1">[1]Centrales!$CV$7:$DG$7</definedName>
    <definedName name="_112__FDSAUDITLINK__" localSheetId="14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localSheetId="5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localSheetId="8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localSheetId="9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12__FDSAUDITLINK__" hidden="1">{"fdsup://directions/FAT Viewer?action=UPDATE&amp;creator=factset&amp;DYN_ARGS=TRUE&amp;DOC_NAME=FAT:FQL_AUDITING_CLIENT_TEMPLATE.FAT&amp;display_string=Audit&amp;VAR:KEY=YDWFWZQRYZ&amp;VAR:QUERY=RkZfRUJJVF9PUEVSKExUTVMsMCwwLCwsVVNEKQ==&amp;WINDOW=FIRST_POPUP&amp;HEIGHT=450&amp;WIDTH=450&amp;STAR","T_MAXIMIZED=FALSE&amp;VAR:CALENDAR=US&amp;VAR:SYMBOL=688050&amp;VAR:INDEX=0"}</definedName>
    <definedName name="_120__FDSAUDITLINK__" localSheetId="14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localSheetId="5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localSheetId="8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localSheetId="9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20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14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5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8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localSheetId="9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44__FDSAUDITLINK__" hidden="1">{"fdsup://directions/FAT Viewer?action=UPDATE&amp;creator=factset&amp;DYN_ARGS=TRUE&amp;DOC_NAME=FAT:FQL_AUDITING_CLIENT_TEMPLATE.FAT&amp;display_string=Audit&amp;VAR:KEY=CNWJAHWJWP&amp;VAR:QUERY=RkZfUEJLX0NVUlIoKQ==&amp;WINDOW=FIRST_POPUP&amp;HEIGHT=450&amp;WIDTH=450&amp;START_MAXIMIZED=FALSE&amp;VA","R:CALENDAR=US&amp;VAR:SYMBOL=689714&amp;VAR:INDEX=0"}</definedName>
    <definedName name="_160__FDSAUDITLINK__" localSheetId="14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localSheetId="5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localSheetId="8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localSheetId="9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160__FDSAUDITLINK__" hidden="1">{"fdsup://directions/FAT Viewer?action=UPDATE&amp;creator=factset&amp;DYN_ARGS=TRUE&amp;DOC_NAME=FAT:FQL_AUDITING_CLIENT_TEMPLATE.FAT&amp;display_string=Audit&amp;VAR:KEY=WZEJMZMTMZ&amp;VAR:QUERY=RkZfRUJJVF9PUEVSKExUTVMsMCwwLCwsVVNEKQ==&amp;WINDOW=FIRST_POPUP&amp;HEIGHT=450&amp;WIDTH=450&amp;STAR","T_MAXIMIZED=FALSE&amp;VAR:CALENDAR=US&amp;VAR:SYMBOL=689714&amp;VAR:INDEX=0"}</definedName>
    <definedName name="_2__123Graph_AGRAFICO_2" hidden="1">[1]Centrales!$CF$118:$CQ$118</definedName>
    <definedName name="_2__123Graph_BCHART_10" hidden="1">[3]USGC!$L$34:$L$53</definedName>
    <definedName name="_206__FDSAUDITLINK__" localSheetId="14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localSheetId="5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localSheetId="8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localSheetId="9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206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3__123Graph_BCHART_13" hidden="1">[3]USGC!$R$34:$R$53</definedName>
    <definedName name="_3__123Graph_BGRAFICO_1" hidden="1">[1]Centrales!$CV$129:$DG$129</definedName>
    <definedName name="_353__FDSAUDITLINK__" localSheetId="14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localSheetId="5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localSheetId="8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localSheetId="9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53__FDSAUDITLINK__" hidden="1">{"fdsup://directions/FAT Viewer?action=UPDATE&amp;creator=factset&amp;DYN_ARGS=TRUE&amp;DOC_NAME=FAT:FQL_AUDITING_CLIENT_TEMPLATE.FAT&amp;display_string=Audit&amp;VAR:KEY=UPIXOFMBWJ&amp;VAR:QUERY=RkZfRUJJVERBX09QRVIoTFRNUywwLDAsLCxVU0Qp&amp;WINDOW=FIRST_POPUP&amp;HEIGHT=450&amp;WIDTH=450&amp;STAR","T_MAXIMIZED=FALSE&amp;VAR:CALENDAR=US&amp;VAR:SYMBOL=688050&amp;VAR:INDEX=0"}</definedName>
    <definedName name="_369" localSheetId="14" hidden="1">#REF!</definedName>
    <definedName name="_369" localSheetId="8" hidden="1">#REF!</definedName>
    <definedName name="_369" hidden="1">#REF!</definedName>
    <definedName name="_371__FDSAUDITLINK__" localSheetId="14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localSheetId="5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localSheetId="8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localSheetId="9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371__FDSAUDITLINK__" hidden="1">{"fdsup://directions/FAT Viewer?action=UPDATE&amp;creator=factset&amp;DYN_ARGS=TRUE&amp;DOC_NAME=FAT:FQL_AUDITING_CLIENT_TEMPLATE.FAT&amp;display_string=Audit&amp;VAR:KEY=PIHMNIPKZC&amp;VAR:QUERY=RkZfRUJJVF9PUEVSKExUTVMsMCwwLCwsVVNEKQ==&amp;WINDOW=FIRST_POPUP&amp;HEIGHT=450&amp;WIDTH=450&amp;STAR","T_MAXIMIZED=FALSE&amp;VAR:CALENDAR=US&amp;VAR:SYMBOL=0&amp;VAR:INDEX=0"}</definedName>
    <definedName name="_4__123Graph_BCHART_15" hidden="1">[3]USGC!$C$34:$C$53</definedName>
    <definedName name="_4__123Graph_BGRAFICO_2" hidden="1">[1]Centrales!$CF$129:$CQ$129</definedName>
    <definedName name="_42wrn.²Ä1­Ó¤ë1_Ü20¤H." localSheetId="14" hidden="1">{#N/A,#N/A,FALSE,"²Ä1­Ó¤ë"}</definedName>
    <definedName name="_42wrn.²Ä1­Ó¤ë1_Ü20¤H." localSheetId="5" hidden="1">{#N/A,#N/A,FALSE,"²Ä1­Ó¤ë"}</definedName>
    <definedName name="_42wrn.²Ä1­Ó¤ë1_Ü20¤H." localSheetId="8" hidden="1">{#N/A,#N/A,FALSE,"²Ä1­Ó¤ë"}</definedName>
    <definedName name="_42wrn.²Ä1­Ó¤ë1_Ü20¤H." localSheetId="9" hidden="1">{#N/A,#N/A,FALSE,"²Ä1­Ó¤ë"}</definedName>
    <definedName name="_42wrn.²Ä1­Ó¤ë1_Ü20¤H." hidden="1">{#N/A,#N/A,FALSE,"²Ä1­Ó¤ë"}</definedName>
    <definedName name="_5__123Graph_CCHART_10" hidden="1">[3]USGC!$F$34:$F$53</definedName>
    <definedName name="_5__123Graph_LBL_AGRAFICO_1" hidden="1">[1]Centrales!$CV$118:$DG$118</definedName>
    <definedName name="_6__123Graph_CCHART_13" hidden="1">[3]USGC!$O$34:$O$53</definedName>
    <definedName name="_6__123Graph_LBL_AGRAFICO_2" hidden="1">[1]Centrales!$CF$118:$CQ$118</definedName>
    <definedName name="_68__FDSAUDITLINK__" localSheetId="14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localSheetId="5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localSheetId="8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localSheetId="9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68__FDSAUDITLINK__" hidden="1">{"fdsup://directions/FAT Viewer?action=UPDATE&amp;creator=factset&amp;DYN_ARGS=TRUE&amp;DOC_NAME=FAT:FQL_AUDITING_CLIENT_TEMPLATE.FAT&amp;display_string=Audit&amp;VAR:KEY=GTQXUBWPIZ&amp;VAR:QUERY=RkZfRUJJVERBX09QRVIoTFRNUywwLDAsLCxVU0Qp&amp;WINDOW=FIRST_POPUP&amp;HEIGHT=450&amp;WIDTH=450&amp;STAR","T_MAXIMIZED=FALSE&amp;VAR:CALENDAR=US&amp;VAR:SYMBOL=689714&amp;VAR:INDEX=0"}</definedName>
    <definedName name="_7__123Graph_CCHART_15" hidden="1">[3]USGC!$D$34:$D$53</definedName>
    <definedName name="_7__123Graph_LBL_BGRAFICO_1" hidden="1">[1]Centrales!$CV$129:$DG$129</definedName>
    <definedName name="_8__123Graph_LBL_BGRAFICO_2" hidden="1">[1]Centrales!$CF$129:$CQ$129</definedName>
    <definedName name="_8__123Graph_XCHART_10" hidden="1">[3]USGC!$A$34:$A$53</definedName>
    <definedName name="_9__123Graph_XCHART_13" hidden="1">[3]USGC!$A$34:$A$53</definedName>
    <definedName name="_9__123Graph_XGRAFICO_1" hidden="1">[1]Centrales!$CV$7:$DG$7</definedName>
    <definedName name="_a1" localSheetId="14" hidden="1">{#N/A,#N/A,FALSE,"Pharm";#N/A,#N/A,FALSE,"WWCM"}</definedName>
    <definedName name="_a1" localSheetId="5" hidden="1">{#N/A,#N/A,FALSE,"Pharm";#N/A,#N/A,FALSE,"WWCM"}</definedName>
    <definedName name="_a1" localSheetId="8" hidden="1">{#N/A,#N/A,FALSE,"Pharm";#N/A,#N/A,FALSE,"WWCM"}</definedName>
    <definedName name="_a1" localSheetId="9" hidden="1">{#N/A,#N/A,FALSE,"Pharm";#N/A,#N/A,FALSE,"WWCM"}</definedName>
    <definedName name="_a1" hidden="1">{#N/A,#N/A,FALSE,"Pharm";#N/A,#N/A,FALSE,"WWCM"}</definedName>
    <definedName name="_A11" localSheetId="14" hidden="1">{#N/A,#N/A,FALSE,"Umsatz 99";#N/A,#N/A,FALSE,"ER 99 "}</definedName>
    <definedName name="_A11" localSheetId="5" hidden="1">{#N/A,#N/A,FALSE,"Umsatz 99";#N/A,#N/A,FALSE,"ER 99 "}</definedName>
    <definedName name="_A11" localSheetId="8" hidden="1">{#N/A,#N/A,FALSE,"Umsatz 99";#N/A,#N/A,FALSE,"ER 99 "}</definedName>
    <definedName name="_A11" localSheetId="9" hidden="1">{#N/A,#N/A,FALSE,"Umsatz 99";#N/A,#N/A,FALSE,"ER 99 "}</definedName>
    <definedName name="_A11" hidden="1">{#N/A,#N/A,FALSE,"Umsatz 99";#N/A,#N/A,FALSE,"ER 99 "}</definedName>
    <definedName name="_aaa1" localSheetId="14" hidden="1">{#N/A,#N/A,FALSE,"REPORT"}</definedName>
    <definedName name="_aaa1" localSheetId="5" hidden="1">{#N/A,#N/A,FALSE,"REPORT"}</definedName>
    <definedName name="_aaa1" localSheetId="8" hidden="1">{#N/A,#N/A,FALSE,"REPORT"}</definedName>
    <definedName name="_aaa1" localSheetId="9" hidden="1">{#N/A,#N/A,FALSE,"REPORT"}</definedName>
    <definedName name="_aaa1" hidden="1">{#N/A,#N/A,FALSE,"REPORT"}</definedName>
    <definedName name="_aas1" localSheetId="14" hidden="1">{#N/A,#N/A,FALSE,"REPORT"}</definedName>
    <definedName name="_aas1" localSheetId="5" hidden="1">{#N/A,#N/A,FALSE,"REPORT"}</definedName>
    <definedName name="_aas1" localSheetId="8" hidden="1">{#N/A,#N/A,FALSE,"REPORT"}</definedName>
    <definedName name="_aas1" localSheetId="9" hidden="1">{#N/A,#N/A,FALSE,"REPORT"}</definedName>
    <definedName name="_aas1" hidden="1">{#N/A,#N/A,FALSE,"REPORT"}</definedName>
    <definedName name="_ACS2000" localSheetId="14" hidden="1">{#N/A,#N/A,FALSE,"REPORT"}</definedName>
    <definedName name="_ACS2000" localSheetId="5" hidden="1">{#N/A,#N/A,FALSE,"REPORT"}</definedName>
    <definedName name="_ACS2000" localSheetId="8" hidden="1">{#N/A,#N/A,FALSE,"REPORT"}</definedName>
    <definedName name="_ACS2000" localSheetId="9" hidden="1">{#N/A,#N/A,FALSE,"REPORT"}</definedName>
    <definedName name="_ACS2000" hidden="1">{#N/A,#N/A,FALSE,"REPORT"}</definedName>
    <definedName name="_AF1" localSheetId="14" hidden="1">{#N/A,#N/A,FALSE,"Aging Summary";#N/A,#N/A,FALSE,"Ratio Analysis";#N/A,#N/A,FALSE,"Test 120 Day Accts";#N/A,#N/A,FALSE,"Tickmarks"}</definedName>
    <definedName name="_AF1" localSheetId="5" hidden="1">{#N/A,#N/A,FALSE,"Aging Summary";#N/A,#N/A,FALSE,"Ratio Analysis";#N/A,#N/A,FALSE,"Test 120 Day Accts";#N/A,#N/A,FALSE,"Tickmarks"}</definedName>
    <definedName name="_AF1" localSheetId="8" hidden="1">{#N/A,#N/A,FALSE,"Aging Summary";#N/A,#N/A,FALSE,"Ratio Analysis";#N/A,#N/A,FALSE,"Test 120 Day Accts";#N/A,#N/A,FALSE,"Tickmarks"}</definedName>
    <definedName name="_AF1" localSheetId="9" hidden="1">{#N/A,#N/A,FALSE,"Aging Summary";#N/A,#N/A,FALSE,"Ratio Analysis";#N/A,#N/A,FALSE,"Test 120 Day Accts";#N/A,#N/A,FALSE,"Tickmarks"}</definedName>
    <definedName name="_AF1" hidden="1">{#N/A,#N/A,FALSE,"Aging Summary";#N/A,#N/A,FALSE,"Ratio Analysis";#N/A,#N/A,FALSE,"Test 120 Day Accts";#N/A,#N/A,FALSE,"Tickmarks"}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localSheetId="5" hidden="1">7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SelectiveQR" hidden="1">FALSE</definedName>
    <definedName name="_AtRisk_SimSetting_ReportsList" localSheetId="5" hidden="1">256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localSheetId="5" hidden="1">0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111" localSheetId="14" hidden="1">{#N/A,#N/A,FALSE,"Pharm";#N/A,#N/A,FALSE,"WWCM"}</definedName>
    <definedName name="_b111" localSheetId="5" hidden="1">{#N/A,#N/A,FALSE,"Pharm";#N/A,#N/A,FALSE,"WWCM"}</definedName>
    <definedName name="_b111" localSheetId="8" hidden="1">{#N/A,#N/A,FALSE,"Pharm";#N/A,#N/A,FALSE,"WWCM"}</definedName>
    <definedName name="_b111" localSheetId="9" hidden="1">{#N/A,#N/A,FALSE,"Pharm";#N/A,#N/A,FALSE,"WWCM"}</definedName>
    <definedName name="_b111" hidden="1">{#N/A,#N/A,FALSE,"Pharm";#N/A,#N/A,FALSE,"WWCM"}</definedName>
    <definedName name="_c" localSheetId="14" hidden="1">{"Fiesta Facer Page",#N/A,FALSE,"Q_C_S";"Fiesta Main Page",#N/A,FALSE,"V_L";"Fiesta 95BP Struct",#N/A,FALSE,"StructBP";"Fiesta Post 95BP Struct",#N/A,FALSE,"AdjStructBP"}</definedName>
    <definedName name="_c" localSheetId="5" hidden="1">{"Fiesta Facer Page",#N/A,FALSE,"Q_C_S";"Fiesta Main Page",#N/A,FALSE,"V_L";"Fiesta 95BP Struct",#N/A,FALSE,"StructBP";"Fiesta Post 95BP Struct",#N/A,FALSE,"AdjStructBP"}</definedName>
    <definedName name="_c" localSheetId="8" hidden="1">{"Fiesta Facer Page",#N/A,FALSE,"Q_C_S";"Fiesta Main Page",#N/A,FALSE,"V_L";"Fiesta 95BP Struct",#N/A,FALSE,"StructBP";"Fiesta Post 95BP Struct",#N/A,FALSE,"AdjStructBP"}</definedName>
    <definedName name="_c" localSheetId="9" hidden="1">{"Fiesta Facer Page",#N/A,FALSE,"Q_C_S";"Fiesta Main Page",#N/A,FALSE,"V_L";"Fiesta 95BP Struct",#N/A,FALSE,"StructBP";"Fiesta Post 95BP Struct",#N/A,FALSE,"AdjStructBP"}</definedName>
    <definedName name="_c" hidden="1">{"Fiesta Facer Page",#N/A,FALSE,"Q_C_S";"Fiesta Main Page",#N/A,FALSE,"V_L";"Fiesta 95BP Struct",#N/A,FALSE,"StructBP";"Fiesta Post 95BP Struct",#N/A,FALSE,"AdjStructBP"}</definedName>
    <definedName name="_Dcf2" localSheetId="14" hidden="1">{#N/A,#N/A,FALSE,"Mittelherkunft";#N/A,#N/A,FALSE,"Mittelverwendung"}</definedName>
    <definedName name="_Dcf2" localSheetId="5" hidden="1">{#N/A,#N/A,FALSE,"Mittelherkunft";#N/A,#N/A,FALSE,"Mittelverwendung"}</definedName>
    <definedName name="_Dcf2" localSheetId="8" hidden="1">{#N/A,#N/A,FALSE,"Mittelherkunft";#N/A,#N/A,FALSE,"Mittelverwendung"}</definedName>
    <definedName name="_Dcf2" localSheetId="9" hidden="1">{#N/A,#N/A,FALSE,"Mittelherkunft";#N/A,#N/A,FALSE,"Mittelverwendung"}</definedName>
    <definedName name="_Dcf2" hidden="1">{#N/A,#N/A,FALSE,"Mittelherkunft";#N/A,#N/A,FALSE,"Mittelverwendung"}</definedName>
    <definedName name="_Fill" localSheetId="14" hidden="1">#REF!</definedName>
    <definedName name="_Fill" localSheetId="5" hidden="1">#REF!</definedName>
    <definedName name="_Fill" localSheetId="8" hidden="1">#REF!</definedName>
    <definedName name="_Fill" hidden="1">#REF!</definedName>
    <definedName name="_xlnm._FilterDatabase" localSheetId="15" hidden="1">'2.1 AUX Act Tarifas'!$W$30:$Y$284</definedName>
    <definedName name="_xlnm._FilterDatabase" localSheetId="16" hidden="1">'2.2 AUX Act Tarifas NB'!$W$30:$Y$284</definedName>
    <definedName name="_Key1" localSheetId="14" hidden="1">#REF!</definedName>
    <definedName name="_Key1" localSheetId="5" hidden="1">#REF!</definedName>
    <definedName name="_Key1" localSheetId="8" hidden="1">#REF!</definedName>
    <definedName name="_Key1" hidden="1">#REF!</definedName>
    <definedName name="_Key2" localSheetId="14" hidden="1">#REF!</definedName>
    <definedName name="_Key2" localSheetId="5" hidden="1">#REF!</definedName>
    <definedName name="_Key2" localSheetId="8" hidden="1">#REF!</definedName>
    <definedName name="_Key2" hidden="1">#REF!</definedName>
    <definedName name="_key5" localSheetId="14" hidden="1">#REF!</definedName>
    <definedName name="_key5" localSheetId="8" hidden="1">#REF!</definedName>
    <definedName name="_key5" hidden="1">#REF!</definedName>
    <definedName name="_new1" localSheetId="14" hidden="1">{#N/A,#N/A,FALSE,"Pharm";#N/A,#N/A,FALSE,"WWCM"}</definedName>
    <definedName name="_new1" localSheetId="5" hidden="1">{#N/A,#N/A,FALSE,"Pharm";#N/A,#N/A,FALSE,"WWCM"}</definedName>
    <definedName name="_new1" localSheetId="8" hidden="1">{#N/A,#N/A,FALSE,"Pharm";#N/A,#N/A,FALSE,"WWCM"}</definedName>
    <definedName name="_new1" localSheetId="9" hidden="1">{#N/A,#N/A,FALSE,"Pharm";#N/A,#N/A,FALSE,"WWCM"}</definedName>
    <definedName name="_new1" hidden="1">{#N/A,#N/A,FALSE,"Pharm";#N/A,#N/A,FALSE,"WWCM"}</definedName>
    <definedName name="_Order1" localSheetId="5" hidden="1">0</definedName>
    <definedName name="_Order1" hidden="1">255</definedName>
    <definedName name="_Order2" localSheetId="5" hidden="1">255</definedName>
    <definedName name="_Order2" hidden="1">0</definedName>
    <definedName name="_Parse_In" localSheetId="14" hidden="1">#REF!</definedName>
    <definedName name="_Parse_In" localSheetId="5" hidden="1">#REF!</definedName>
    <definedName name="_Parse_In" localSheetId="8" hidden="1">#REF!</definedName>
    <definedName name="_Parse_In" hidden="1">#REF!</definedName>
    <definedName name="_Parse_Out" localSheetId="14" hidden="1">#REF!</definedName>
    <definedName name="_Parse_Out" localSheetId="8" hidden="1">#REF!</definedName>
    <definedName name="_Parse_Out" hidden="1">#REF!</definedName>
    <definedName name="_r" localSheetId="14" hidden="1">{#N/A,#N/A,FALSE,"Pharm";#N/A,#N/A,FALSE,"WWCM"}</definedName>
    <definedName name="_r" localSheetId="5" hidden="1">{#N/A,#N/A,FALSE,"Pharm";#N/A,#N/A,FALSE,"WWCM"}</definedName>
    <definedName name="_r" localSheetId="8" hidden="1">{#N/A,#N/A,FALSE,"Pharm";#N/A,#N/A,FALSE,"WWCM"}</definedName>
    <definedName name="_r" localSheetId="9" hidden="1">{#N/A,#N/A,FALSE,"Pharm";#N/A,#N/A,FALSE,"WWCM"}</definedName>
    <definedName name="_r" hidden="1">{#N/A,#N/A,FALSE,"Pharm";#N/A,#N/A,FALSE,"WWCM"}</definedName>
    <definedName name="_re34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34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34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34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3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_Regression_Int" hidden="1">1</definedName>
    <definedName name="_Sort" localSheetId="14" hidden="1">#REF!</definedName>
    <definedName name="_Sort" localSheetId="5" hidden="1">#REF!</definedName>
    <definedName name="_Sort" localSheetId="8" hidden="1">#REF!</definedName>
    <definedName name="_Sort" hidden="1">#REF!</definedName>
    <definedName name="_tm1" localSheetId="14" hidden="1">{#N/A,#N/A,FALSE,"Pharm";#N/A,#N/A,FALSE,"WWCM"}</definedName>
    <definedName name="_tm1" localSheetId="5" hidden="1">{#N/A,#N/A,FALSE,"Pharm";#N/A,#N/A,FALSE,"WWCM"}</definedName>
    <definedName name="_tm1" localSheetId="8" hidden="1">{#N/A,#N/A,FALSE,"Pharm";#N/A,#N/A,FALSE,"WWCM"}</definedName>
    <definedName name="_tm1" localSheetId="9" hidden="1">{#N/A,#N/A,FALSE,"Pharm";#N/A,#N/A,FALSE,"WWCM"}</definedName>
    <definedName name="_tm1" hidden="1">{#N/A,#N/A,FALSE,"Pharm";#N/A,#N/A,FALSE,"WWCM"}</definedName>
    <definedName name="_X2" localSheetId="14" hidden="1">{#N/A,#N/A,FALSE,"Other";#N/A,#N/A,FALSE,"Ace";#N/A,#N/A,FALSE,"Derm"}</definedName>
    <definedName name="_X2" localSheetId="5" hidden="1">{#N/A,#N/A,FALSE,"Other";#N/A,#N/A,FALSE,"Ace";#N/A,#N/A,FALSE,"Derm"}</definedName>
    <definedName name="_X2" localSheetId="8" hidden="1">{#N/A,#N/A,FALSE,"Other";#N/A,#N/A,FALSE,"Ace";#N/A,#N/A,FALSE,"Derm"}</definedName>
    <definedName name="_X2" localSheetId="9" hidden="1">{#N/A,#N/A,FALSE,"Other";#N/A,#N/A,FALSE,"Ace";#N/A,#N/A,FALSE,"Derm"}</definedName>
    <definedName name="_X2" hidden="1">{#N/A,#N/A,FALSE,"Other";#N/A,#N/A,FALSE,"Ace";#N/A,#N/A,FALSE,"Derm"}</definedName>
    <definedName name="aaa" localSheetId="14" hidden="1">{#N/A,#N/A,FALSE,"Pharm";#N/A,#N/A,FALSE,"WWCM"}</definedName>
    <definedName name="aaa" localSheetId="5" hidden="1">{#N/A,#N/A,FALSE,"Pharm";#N/A,#N/A,FALSE,"WWCM"}</definedName>
    <definedName name="aaa" localSheetId="8" hidden="1">{#N/A,#N/A,FALSE,"Pharm";#N/A,#N/A,FALSE,"WWCM"}</definedName>
    <definedName name="aaa" localSheetId="9" hidden="1">{#N/A,#N/A,FALSE,"Pharm";#N/A,#N/A,FALSE,"WWCM"}</definedName>
    <definedName name="aaa" hidden="1">{#N/A,#N/A,FALSE,"Pharm";#N/A,#N/A,FALSE,"WWCM"}</definedName>
    <definedName name="AAA_DOCTOPS" hidden="1">"AAA_SET"</definedName>
    <definedName name="AAA_duser" hidden="1">"OFF"</definedName>
    <definedName name="aaaa" localSheetId="14" hidden="1">{#N/A,#N/A,FALSE,"REPORT"}</definedName>
    <definedName name="aaaa" localSheetId="5" hidden="1">{#N/A,#N/A,FALSE,"REPORT"}</definedName>
    <definedName name="aaaa" localSheetId="8" hidden="1">{#N/A,#N/A,FALSE,"REPORT"}</definedName>
    <definedName name="aaaa" localSheetId="9" hidden="1">{#N/A,#N/A,FALSE,"REPORT"}</definedName>
    <definedName name="aaaa" hidden="1">{#N/A,#N/A,FALSE,"REPORT"}</definedName>
    <definedName name="aaaaa" localSheetId="14" hidden="1">{#N/A,#N/A,FALSE,"REPORT"}</definedName>
    <definedName name="aaaaa" localSheetId="5" hidden="1">{#N/A,#N/A,FALSE,"REPORT"}</definedName>
    <definedName name="aaaaa" localSheetId="8" hidden="1">{#N/A,#N/A,FALSE,"REPORT"}</definedName>
    <definedName name="aaaaa" localSheetId="9" hidden="1">{#N/A,#N/A,FALSE,"REPORT"}</definedName>
    <definedName name="aaaaa" hidden="1">{#N/A,#N/A,FALSE,"REPORT"}</definedName>
    <definedName name="aaaaaa" localSheetId="14" hidden="1">{#N/A,#N/A,FALSE,"REPORT"}</definedName>
    <definedName name="aaaaaa" localSheetId="5" hidden="1">{#N/A,#N/A,FALSE,"REPORT"}</definedName>
    <definedName name="aaaaaa" localSheetId="8" hidden="1">{#N/A,#N/A,FALSE,"REPORT"}</definedName>
    <definedName name="aaaaaa" localSheetId="9" hidden="1">{#N/A,#N/A,FALSE,"REPORT"}</definedName>
    <definedName name="aaaaaa" hidden="1">{#N/A,#N/A,FALSE,"REPORT"}</definedName>
    <definedName name="aaaaaaa" localSheetId="14" hidden="1">{#N/A,#N/A,FALSE,"REPORT"}</definedName>
    <definedName name="aaaaaaa" localSheetId="5" hidden="1">{#N/A,#N/A,FALSE,"REPORT"}</definedName>
    <definedName name="aaaaaaa" localSheetId="8" hidden="1">{#N/A,#N/A,FALSE,"REPORT"}</definedName>
    <definedName name="aaaaaaa" localSheetId="9" hidden="1">{#N/A,#N/A,FALSE,"REPORT"}</definedName>
    <definedName name="aaaaaaa" hidden="1">{#N/A,#N/A,FALSE,"REPORT"}</definedName>
    <definedName name="aaaaaaaaaaa" localSheetId="14" hidden="1">{#N/A,#N/A,FALSE,"REPORT"}</definedName>
    <definedName name="aaaaaaaaaaa" localSheetId="5" hidden="1">{#N/A,#N/A,FALSE,"REPORT"}</definedName>
    <definedName name="aaaaaaaaaaa" localSheetId="8" hidden="1">{#N/A,#N/A,FALSE,"REPORT"}</definedName>
    <definedName name="aaaaaaaaaaa" localSheetId="9" hidden="1">{#N/A,#N/A,FALSE,"REPORT"}</definedName>
    <definedName name="aaaaaaaaaaa" hidden="1">{#N/A,#N/A,FALSE,"REPORT"}</definedName>
    <definedName name="aaaaaaaaaaaaaaa" localSheetId="14" hidden="1">{#N/A,#N/A,FALSE,"Pharm";#N/A,#N/A,FALSE,"WWCM"}</definedName>
    <definedName name="aaaaaaaaaaaaaaa" localSheetId="5" hidden="1">{#N/A,#N/A,FALSE,"Pharm";#N/A,#N/A,FALSE,"WWCM"}</definedName>
    <definedName name="aaaaaaaaaaaaaaa" localSheetId="8" hidden="1">{#N/A,#N/A,FALSE,"Pharm";#N/A,#N/A,FALSE,"WWCM"}</definedName>
    <definedName name="aaaaaaaaaaaaaaa" localSheetId="9" hidden="1">{#N/A,#N/A,FALSE,"Pharm";#N/A,#N/A,FALSE,"WWCM"}</definedName>
    <definedName name="aaaaaaaaaaaaaaa" hidden="1">{#N/A,#N/A,FALSE,"Pharm";#N/A,#N/A,FALSE,"WWCM"}</definedName>
    <definedName name="aaasb" localSheetId="14" hidden="1">{#N/A,#N/A,FALSE,"Pharm";#N/A,#N/A,FALSE,"WWCM"}</definedName>
    <definedName name="aaasb" localSheetId="5" hidden="1">{#N/A,#N/A,FALSE,"Pharm";#N/A,#N/A,FALSE,"WWCM"}</definedName>
    <definedName name="aaasb" localSheetId="8" hidden="1">{#N/A,#N/A,FALSE,"Pharm";#N/A,#N/A,FALSE,"WWCM"}</definedName>
    <definedName name="aaasb" localSheetId="9" hidden="1">{#N/A,#N/A,FALSE,"Pharm";#N/A,#N/A,FALSE,"WWCM"}</definedName>
    <definedName name="aaasb" hidden="1">{#N/A,#N/A,FALSE,"Pharm";#N/A,#N/A,FALSE,"WWCM"}</definedName>
    <definedName name="aab" localSheetId="14" hidden="1">{#N/A,#N/A,FALSE,"Pharm";#N/A,#N/A,FALSE,"WWCM"}</definedName>
    <definedName name="aab" localSheetId="5" hidden="1">{#N/A,#N/A,FALSE,"Pharm";#N/A,#N/A,FALSE,"WWCM"}</definedName>
    <definedName name="aab" localSheetId="8" hidden="1">{#N/A,#N/A,FALSE,"Pharm";#N/A,#N/A,FALSE,"WWCM"}</definedName>
    <definedName name="aab" localSheetId="9" hidden="1">{#N/A,#N/A,FALSE,"Pharm";#N/A,#N/A,FALSE,"WWCM"}</definedName>
    <definedName name="aab" hidden="1">{#N/A,#N/A,FALSE,"Pharm";#N/A,#N/A,FALSE,"WWCM"}</definedName>
    <definedName name="AAB_Addin5" hidden="1">"AAB_Description for addin 5,Description for addin 5,Description for addin 5,Description for addin 5,Description for addin 5,Description for addin 5"</definedName>
    <definedName name="aaddd" localSheetId="14" hidden="1">{#N/A,#N/A,FALSE,"REPORT"}</definedName>
    <definedName name="aaddd" localSheetId="5" hidden="1">{#N/A,#N/A,FALSE,"REPORT"}</definedName>
    <definedName name="aaddd" localSheetId="8" hidden="1">{#N/A,#N/A,FALSE,"REPORT"}</definedName>
    <definedName name="aaddd" localSheetId="9" hidden="1">{#N/A,#N/A,FALSE,"REPORT"}</definedName>
    <definedName name="aaddd" hidden="1">{#N/A,#N/A,FALSE,"REPORT"}</definedName>
    <definedName name="aas" localSheetId="14" hidden="1">{#N/A,#N/A,FALSE,"1";#N/A,#N/A,FALSE,"2";#N/A,#N/A,FALSE,"16 - 17";#N/A,#N/A,FALSE,"18 - 19";#N/A,#N/A,FALSE,"26";#N/A,#N/A,FALSE,"27";#N/A,#N/A,FALSE,"28"}</definedName>
    <definedName name="aas" localSheetId="5" hidden="1">{#N/A,#N/A,FALSE,"1";#N/A,#N/A,FALSE,"2";#N/A,#N/A,FALSE,"16 - 17";#N/A,#N/A,FALSE,"18 - 19";#N/A,#N/A,FALSE,"26";#N/A,#N/A,FALSE,"27";#N/A,#N/A,FALSE,"28"}</definedName>
    <definedName name="aas" localSheetId="8" hidden="1">{#N/A,#N/A,FALSE,"1";#N/A,#N/A,FALSE,"2";#N/A,#N/A,FALSE,"16 - 17";#N/A,#N/A,FALSE,"18 - 19";#N/A,#N/A,FALSE,"26";#N/A,#N/A,FALSE,"27";#N/A,#N/A,FALSE,"28"}</definedName>
    <definedName name="aas" localSheetId="9" hidden="1">{#N/A,#N/A,FALSE,"1";#N/A,#N/A,FALSE,"2";#N/A,#N/A,FALSE,"16 - 17";#N/A,#N/A,FALSE,"18 - 19";#N/A,#N/A,FALSE,"26";#N/A,#N/A,FALSE,"27";#N/A,#N/A,FALSE,"28"}</definedName>
    <definedName name="aas" hidden="1">{#N/A,#N/A,FALSE,"1";#N/A,#N/A,FALSE,"2";#N/A,#N/A,FALSE,"16 - 17";#N/A,#N/A,FALSE,"18 - 19";#N/A,#N/A,FALSE,"26";#N/A,#N/A,FALSE,"27";#N/A,#N/A,FALSE,"28"}</definedName>
    <definedName name="ABC" localSheetId="14" hidden="1">#REF!</definedName>
    <definedName name="ABC" localSheetId="8" hidden="1">#REF!</definedName>
    <definedName name="ABC" hidden="1">#REF!</definedName>
    <definedName name="abd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d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d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d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be" localSheetId="14" hidden="1">{"GuVGmbH",#N/A,FALSE,"ratios";"BilanzGmbH",#N/A,FALSE,"ratios";"BilanzKG",#N/A,FALSE,"ratios";"GuVKG",#N/A,FALSE,"ratios"}</definedName>
    <definedName name="abe" localSheetId="5" hidden="1">{"GuVGmbH",#N/A,FALSE,"ratios";"BilanzGmbH",#N/A,FALSE,"ratios";"BilanzKG",#N/A,FALSE,"ratios";"GuVKG",#N/A,FALSE,"ratios"}</definedName>
    <definedName name="abe" localSheetId="8" hidden="1">{"GuVGmbH",#N/A,FALSE,"ratios";"BilanzGmbH",#N/A,FALSE,"ratios";"BilanzKG",#N/A,FALSE,"ratios";"GuVKG",#N/A,FALSE,"ratios"}</definedName>
    <definedName name="abe" localSheetId="9" hidden="1">{"GuVGmbH",#N/A,FALSE,"ratios";"BilanzGmbH",#N/A,FALSE,"ratios";"BilanzKG",#N/A,FALSE,"ratios";"GuVKG",#N/A,FALSE,"ratios"}</definedName>
    <definedName name="abe" hidden="1">{"GuVGmbH",#N/A,FALSE,"ratios";"BilanzGmbH",#N/A,FALSE,"ratios";"BilanzKG",#N/A,FALSE,"ratios";"GuVKG",#N/A,FALSE,"ratios"}</definedName>
    <definedName name="adfgasdysty" localSheetId="14" hidden="1">{#N/A,#N/A,FALSE,"REPORT"}</definedName>
    <definedName name="adfgasdysty" localSheetId="5" hidden="1">{#N/A,#N/A,FALSE,"REPORT"}</definedName>
    <definedName name="adfgasdysty" localSheetId="8" hidden="1">{#N/A,#N/A,FALSE,"REPORT"}</definedName>
    <definedName name="adfgasdysty" localSheetId="9" hidden="1">{#N/A,#N/A,FALSE,"REPORT"}</definedName>
    <definedName name="adfgasdysty" hidden="1">{#N/A,#N/A,FALSE,"REPORT"}</definedName>
    <definedName name="adfsfjfjky" localSheetId="14" hidden="1">{#N/A,#N/A,FALSE,"REPORT"}</definedName>
    <definedName name="adfsfjfjky" localSheetId="5" hidden="1">{#N/A,#N/A,FALSE,"REPORT"}</definedName>
    <definedName name="adfsfjfjky" localSheetId="8" hidden="1">{#N/A,#N/A,FALSE,"REPORT"}</definedName>
    <definedName name="adfsfjfjky" localSheetId="9" hidden="1">{#N/A,#N/A,FALSE,"REPORT"}</definedName>
    <definedName name="adfsfjfjky" hidden="1">{#N/A,#N/A,FALSE,"REPORT"}</definedName>
    <definedName name="adrharh" localSheetId="14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drharh" localSheetId="5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drharh" localSheetId="8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drharh" localSheetId="9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drha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aerhaerhaerh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erhaerhaerh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erhaerhaerh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erhaerhaerh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erhaerhaer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AFDADSFDAS" localSheetId="14" hidden="1">{#N/A,#N/A,FALSE,"REPORT"}</definedName>
    <definedName name="AFDADSFDAS" localSheetId="5" hidden="1">{#N/A,#N/A,FALSE,"REPORT"}</definedName>
    <definedName name="AFDADSFDAS" localSheetId="8" hidden="1">{#N/A,#N/A,FALSE,"REPORT"}</definedName>
    <definedName name="AFDADSFDAS" localSheetId="9" hidden="1">{#N/A,#N/A,FALSE,"REPORT"}</definedName>
    <definedName name="AFDADSFDAS" hidden="1">{#N/A,#N/A,FALSE,"REPORT"}</definedName>
    <definedName name="africa" localSheetId="14" hidden="1">{#N/A,#N/A,FALSE,"CNS";#N/A,#N/A,FALSE,"Serz";#N/A,#N/A,FALSE,"Ace"}</definedName>
    <definedName name="africa" localSheetId="5" hidden="1">{#N/A,#N/A,FALSE,"CNS";#N/A,#N/A,FALSE,"Serz";#N/A,#N/A,FALSE,"Ace"}</definedName>
    <definedName name="africa" localSheetId="8" hidden="1">{#N/A,#N/A,FALSE,"CNS";#N/A,#N/A,FALSE,"Serz";#N/A,#N/A,FALSE,"Ace"}</definedName>
    <definedName name="africa" localSheetId="9" hidden="1">{#N/A,#N/A,FALSE,"CNS";#N/A,#N/A,FALSE,"Serz";#N/A,#N/A,FALSE,"Ace"}</definedName>
    <definedName name="africa" hidden="1">{#N/A,#N/A,FALSE,"CNS";#N/A,#N/A,FALSE,"Serz";#N/A,#N/A,FALSE,"Ace"}</definedName>
    <definedName name="agafdhsdh" localSheetId="14" hidden="1">{#N/A,#N/A,FALSE,"REPORT"}</definedName>
    <definedName name="agafdhsdh" localSheetId="5" hidden="1">{#N/A,#N/A,FALSE,"REPORT"}</definedName>
    <definedName name="agafdhsdh" localSheetId="8" hidden="1">{#N/A,#N/A,FALSE,"REPORT"}</definedName>
    <definedName name="agafdhsdh" localSheetId="9" hidden="1">{#N/A,#N/A,FALSE,"REPORT"}</definedName>
    <definedName name="agafdhsdh" hidden="1">{#N/A,#N/A,FALSE,"REPORT"}</definedName>
    <definedName name="agsgaghgfj" localSheetId="14" hidden="1">{#N/A,#N/A,FALSE,"Pharm";#N/A,#N/A,FALSE,"WWCM"}</definedName>
    <definedName name="agsgaghgfj" localSheetId="5" hidden="1">{#N/A,#N/A,FALSE,"Pharm";#N/A,#N/A,FALSE,"WWCM"}</definedName>
    <definedName name="agsgaghgfj" localSheetId="8" hidden="1">{#N/A,#N/A,FALSE,"Pharm";#N/A,#N/A,FALSE,"WWCM"}</definedName>
    <definedName name="agsgaghgfj" localSheetId="9" hidden="1">{#N/A,#N/A,FALSE,"Pharm";#N/A,#N/A,FALSE,"WWCM"}</definedName>
    <definedName name="agsgaghgfj" hidden="1">{#N/A,#N/A,FALSE,"Pharm";#N/A,#N/A,FALSE,"WWCM"}</definedName>
    <definedName name="ai" localSheetId="14" hidden="1">#REF!</definedName>
    <definedName name="ai" localSheetId="8" hidden="1">#REF!</definedName>
    <definedName name="ai" hidden="1">#REF!</definedName>
    <definedName name="alex" localSheetId="14" hidden="1">{#N/A,#N/A,FALSE,"REPORT"}</definedName>
    <definedName name="alex" localSheetId="5" hidden="1">{#N/A,#N/A,FALSE,"REPORT"}</definedName>
    <definedName name="alex" localSheetId="8" hidden="1">{#N/A,#N/A,FALSE,"REPORT"}</definedName>
    <definedName name="alex" localSheetId="9" hidden="1">{#N/A,#N/A,FALSE,"REPORT"}</definedName>
    <definedName name="alex" hidden="1">{#N/A,#N/A,FALSE,"REPORT"}</definedName>
    <definedName name="alexan" localSheetId="14" hidden="1">{#N/A,#N/A,FALSE,"REPORT"}</definedName>
    <definedName name="alexan" localSheetId="5" hidden="1">{#N/A,#N/A,FALSE,"REPORT"}</definedName>
    <definedName name="alexan" localSheetId="8" hidden="1">{#N/A,#N/A,FALSE,"REPORT"}</definedName>
    <definedName name="alexan" localSheetId="9" hidden="1">{#N/A,#N/A,FALSE,"REPORT"}</definedName>
    <definedName name="alexan" hidden="1">{#N/A,#N/A,FALSE,"REPORT"}</definedName>
    <definedName name="andy" localSheetId="14" hidden="1">{#N/A,#N/A,FALSE,"REPORT"}</definedName>
    <definedName name="andy" localSheetId="5" hidden="1">{#N/A,#N/A,FALSE,"REPORT"}</definedName>
    <definedName name="andy" localSheetId="8" hidden="1">{#N/A,#N/A,FALSE,"REPORT"}</definedName>
    <definedName name="andy" localSheetId="9" hidden="1">{#N/A,#N/A,FALSE,"REPORT"}</definedName>
    <definedName name="andy" hidden="1">{#N/A,#N/A,FALSE,"REPORT"}</definedName>
    <definedName name="Anexo">'[4]Pod Calorif:Fuentes'!$A$2:$T$78</definedName>
    <definedName name="ANEXOS">'[4]FleteCarbón import. Bolivar Alt:Fuentes'!$A$1:$T$78</definedName>
    <definedName name="anscount" hidden="1">1</definedName>
    <definedName name="are" localSheetId="14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" localSheetId="5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" localSheetId="8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" localSheetId="9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re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AS" localSheetId="14" hidden="1">{#N/A,#N/A,FALSE,"Pharm";#N/A,#N/A,FALSE,"WWCM"}</definedName>
    <definedName name="AS" localSheetId="5" hidden="1">{#N/A,#N/A,FALSE,"Pharm";#N/A,#N/A,FALSE,"WWCM"}</definedName>
    <definedName name="AS" localSheetId="8" hidden="1">{#N/A,#N/A,FALSE,"Pharm";#N/A,#N/A,FALSE,"WWCM"}</definedName>
    <definedName name="AS" localSheetId="9" hidden="1">{#N/A,#N/A,FALSE,"Pharm";#N/A,#N/A,FALSE,"WWCM"}</definedName>
    <definedName name="AS" hidden="1">{#N/A,#N/A,FALSE,"Pharm";#N/A,#N/A,FALSE,"WWCM"}</definedName>
    <definedName name="AS2DocOpenMode" hidden="1">"AS2DocumentEdit"</definedName>
    <definedName name="AS2HasNoAutoHeaderFooter" hidden="1">" "</definedName>
    <definedName name="AS2NamedRange" hidden="1">13</definedName>
    <definedName name="AS2ReportLS" hidden="1">1</definedName>
    <definedName name="AS2StaticLS" localSheetId="14" hidden="1">#REF!</definedName>
    <definedName name="AS2StaticLS" localSheetId="8" hidden="1">#REF!</definedName>
    <definedName name="AS2StaticLS" hidden="1">#REF!</definedName>
    <definedName name="AS2SyncStepLS" hidden="1">0</definedName>
    <definedName name="AS2TickmarkLS" localSheetId="14" hidden="1">#REF!</definedName>
    <definedName name="AS2TickmarkLS" localSheetId="8" hidden="1">#REF!</definedName>
    <definedName name="AS2TickmarkLS" hidden="1">#REF!</definedName>
    <definedName name="AS2VersionLS" hidden="1">300</definedName>
    <definedName name="ASaQSS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QSS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QSS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QSS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QSS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asas" localSheetId="14" hidden="1">{#N/A,#N/A,FALSE,"Pharm";#N/A,#N/A,FALSE,"WWCM"}</definedName>
    <definedName name="asas" localSheetId="5" hidden="1">{#N/A,#N/A,FALSE,"Pharm";#N/A,#N/A,FALSE,"WWCM"}</definedName>
    <definedName name="asas" localSheetId="8" hidden="1">{#N/A,#N/A,FALSE,"Pharm";#N/A,#N/A,FALSE,"WWCM"}</definedName>
    <definedName name="asas" localSheetId="9" hidden="1">{#N/A,#N/A,FALSE,"Pharm";#N/A,#N/A,FALSE,"WWCM"}</definedName>
    <definedName name="asas" hidden="1">{#N/A,#N/A,FALSE,"Pharm";#N/A,#N/A,FALSE,"WWCM"}</definedName>
    <definedName name="asd" localSheetId="14" hidden="1">{#N/A,#N/A,FALSE,"Pharm";#N/A,#N/A,FALSE,"WWCM"}</definedName>
    <definedName name="asd" localSheetId="5" hidden="1">{#N/A,#N/A,FALSE,"Pharm";#N/A,#N/A,FALSE,"WWCM"}</definedName>
    <definedName name="asd" localSheetId="8" hidden="1">{#N/A,#N/A,FALSE,"Pharm";#N/A,#N/A,FALSE,"WWCM"}</definedName>
    <definedName name="asd" localSheetId="9" hidden="1">{#N/A,#N/A,FALSE,"Pharm";#N/A,#N/A,FALSE,"WWCM"}</definedName>
    <definedName name="asd" hidden="1">{#N/A,#N/A,FALSE,"Pharm";#N/A,#N/A,FALSE,"WWCM"}</definedName>
    <definedName name="asdf" localSheetId="14" hidden="1">{#N/A,#N/A,FALSE,"Finanzbedarsrechnung"}</definedName>
    <definedName name="asdf" localSheetId="5" hidden="1">{#N/A,#N/A,FALSE,"Finanzbedarsrechnung"}</definedName>
    <definedName name="asdf" localSheetId="8" hidden="1">{#N/A,#N/A,FALSE,"Finanzbedarsrechnung"}</definedName>
    <definedName name="asdf" localSheetId="9" hidden="1">{#N/A,#N/A,FALSE,"Finanzbedarsrechnung"}</definedName>
    <definedName name="asdf" hidden="1">{#N/A,#N/A,FALSE,"Finanzbedarsrechnung"}</definedName>
    <definedName name="asdfg" localSheetId="14" hidden="1">{#N/A,#N/A,FALSE,"Pharm";#N/A,#N/A,FALSE,"WWCM"}</definedName>
    <definedName name="asdfg" localSheetId="5" hidden="1">{#N/A,#N/A,FALSE,"Pharm";#N/A,#N/A,FALSE,"WWCM"}</definedName>
    <definedName name="asdfg" localSheetId="8" hidden="1">{#N/A,#N/A,FALSE,"Pharm";#N/A,#N/A,FALSE,"WWCM"}</definedName>
    <definedName name="asdfg" localSheetId="9" hidden="1">{#N/A,#N/A,FALSE,"Pharm";#N/A,#N/A,FALSE,"WWCM"}</definedName>
    <definedName name="asdfg" hidden="1">{#N/A,#N/A,FALSE,"Pharm";#N/A,#N/A,FALSE,"WWCM"}</definedName>
    <definedName name="asdgahdfhth" localSheetId="14" hidden="1">{#N/A,#N/A,FALSE,"REPORT"}</definedName>
    <definedName name="asdgahdfhth" localSheetId="5" hidden="1">{#N/A,#N/A,FALSE,"REPORT"}</definedName>
    <definedName name="asdgahdfhth" localSheetId="8" hidden="1">{#N/A,#N/A,FALSE,"REPORT"}</definedName>
    <definedName name="asdgahdfhth" localSheetId="9" hidden="1">{#N/A,#N/A,FALSE,"REPORT"}</definedName>
    <definedName name="asdgahdfhth" hidden="1">{#N/A,#N/A,FALSE,"REPORT"}</definedName>
    <definedName name="asdgayery" localSheetId="14" hidden="1">{#N/A,#N/A,FALSE,"Pharm";#N/A,#N/A,FALSE,"WWCM"}</definedName>
    <definedName name="asdgayery" localSheetId="5" hidden="1">{#N/A,#N/A,FALSE,"Pharm";#N/A,#N/A,FALSE,"WWCM"}</definedName>
    <definedName name="asdgayery" localSheetId="8" hidden="1">{#N/A,#N/A,FALSE,"Pharm";#N/A,#N/A,FALSE,"WWCM"}</definedName>
    <definedName name="asdgayery" localSheetId="9" hidden="1">{#N/A,#N/A,FALSE,"Pharm";#N/A,#N/A,FALSE,"WWCM"}</definedName>
    <definedName name="asdgayery" hidden="1">{#N/A,#N/A,FALSE,"Pharm";#N/A,#N/A,FALSE,"WWCM"}</definedName>
    <definedName name="asdgfdytyet" localSheetId="14" hidden="1">{#N/A,#N/A,FALSE,"REPORT"}</definedName>
    <definedName name="asdgfdytyet" localSheetId="5" hidden="1">{#N/A,#N/A,FALSE,"REPORT"}</definedName>
    <definedName name="asdgfdytyet" localSheetId="8" hidden="1">{#N/A,#N/A,FALSE,"REPORT"}</definedName>
    <definedName name="asdgfdytyet" localSheetId="9" hidden="1">{#N/A,#N/A,FALSE,"REPORT"}</definedName>
    <definedName name="asdgfdytyet" hidden="1">{#N/A,#N/A,FALSE,"REPORT"}</definedName>
    <definedName name="asdgtryukuio" localSheetId="14" hidden="1">{#N/A,#N/A,FALSE,"REPORT"}</definedName>
    <definedName name="asdgtryukuio" localSheetId="5" hidden="1">{#N/A,#N/A,FALSE,"REPORT"}</definedName>
    <definedName name="asdgtryukuio" localSheetId="8" hidden="1">{#N/A,#N/A,FALSE,"REPORT"}</definedName>
    <definedName name="asdgtryukuio" localSheetId="9" hidden="1">{#N/A,#N/A,FALSE,"REPORT"}</definedName>
    <definedName name="asdgtryukuio" hidden="1">{#N/A,#N/A,FALSE,"REPORT"}</definedName>
    <definedName name="asdjgkl" localSheetId="14" hidden="1">{#N/A,#N/A,FALSE,"Pharm";#N/A,#N/A,FALSE,"WWCM"}</definedName>
    <definedName name="asdjgkl" localSheetId="5" hidden="1">{#N/A,#N/A,FALSE,"Pharm";#N/A,#N/A,FALSE,"WWCM"}</definedName>
    <definedName name="asdjgkl" localSheetId="8" hidden="1">{#N/A,#N/A,FALSE,"Pharm";#N/A,#N/A,FALSE,"WWCM"}</definedName>
    <definedName name="asdjgkl" localSheetId="9" hidden="1">{#N/A,#N/A,FALSE,"Pharm";#N/A,#N/A,FALSE,"WWCM"}</definedName>
    <definedName name="asdjgkl" hidden="1">{#N/A,#N/A,FALSE,"Pharm";#N/A,#N/A,FALSE,"WWCM"}</definedName>
    <definedName name="asffghujyki" localSheetId="14" hidden="1">{#N/A,#N/A,FALSE,"Pharm";#N/A,#N/A,FALSE,"WWCM"}</definedName>
    <definedName name="asffghujyki" localSheetId="5" hidden="1">{#N/A,#N/A,FALSE,"Pharm";#N/A,#N/A,FALSE,"WWCM"}</definedName>
    <definedName name="asffghujyki" localSheetId="8" hidden="1">{#N/A,#N/A,FALSE,"Pharm";#N/A,#N/A,FALSE,"WWCM"}</definedName>
    <definedName name="asffghujyki" localSheetId="9" hidden="1">{#N/A,#N/A,FALSE,"Pharm";#N/A,#N/A,FALSE,"WWCM"}</definedName>
    <definedName name="asffghujyki" hidden="1">{#N/A,#N/A,FALSE,"Pharm";#N/A,#N/A,FALSE,"WWCM"}</definedName>
    <definedName name="ASSA" localSheetId="14" hidden="1">{#N/A,#N/A,FALSE,"1";#N/A,#N/A,FALSE,"2";#N/A,#N/A,FALSE,"16 - 17";#N/A,#N/A,FALSE,"18 - 19";#N/A,#N/A,FALSE,"26";#N/A,#N/A,FALSE,"27";#N/A,#N/A,FALSE,"28"}</definedName>
    <definedName name="ASSA" localSheetId="5" hidden="1">{#N/A,#N/A,FALSE,"1";#N/A,#N/A,FALSE,"2";#N/A,#N/A,FALSE,"16 - 17";#N/A,#N/A,FALSE,"18 - 19";#N/A,#N/A,FALSE,"26";#N/A,#N/A,FALSE,"27";#N/A,#N/A,FALSE,"28"}</definedName>
    <definedName name="ASSA" localSheetId="8" hidden="1">{#N/A,#N/A,FALSE,"1";#N/A,#N/A,FALSE,"2";#N/A,#N/A,FALSE,"16 - 17";#N/A,#N/A,FALSE,"18 - 19";#N/A,#N/A,FALSE,"26";#N/A,#N/A,FALSE,"27";#N/A,#N/A,FALSE,"28"}</definedName>
    <definedName name="ASSA" localSheetId="9" hidden="1">{#N/A,#N/A,FALSE,"1";#N/A,#N/A,FALSE,"2";#N/A,#N/A,FALSE,"16 - 17";#N/A,#N/A,FALSE,"18 - 19";#N/A,#N/A,FALSE,"26";#N/A,#N/A,FALSE,"27";#N/A,#N/A,FALSE,"28"}</definedName>
    <definedName name="ASSA" hidden="1">{#N/A,#N/A,FALSE,"1";#N/A,#N/A,FALSE,"2";#N/A,#N/A,FALSE,"16 - 17";#N/A,#N/A,FALSE,"18 - 19";#N/A,#N/A,FALSE,"26";#N/A,#N/A,FALSE,"27";#N/A,#N/A,FALSE,"28"}</definedName>
    <definedName name="AX" localSheetId="14" hidden="1">{#N/A,#N/A,FALSE,"Pharm";#N/A,#N/A,FALSE,"WWCM"}</definedName>
    <definedName name="AX" localSheetId="5" hidden="1">{#N/A,#N/A,FALSE,"Pharm";#N/A,#N/A,FALSE,"WWCM"}</definedName>
    <definedName name="AX" localSheetId="8" hidden="1">{#N/A,#N/A,FALSE,"Pharm";#N/A,#N/A,FALSE,"WWCM"}</definedName>
    <definedName name="AX" localSheetId="9" hidden="1">{#N/A,#N/A,FALSE,"Pharm";#N/A,#N/A,FALSE,"WWCM"}</definedName>
    <definedName name="AX" hidden="1">{#N/A,#N/A,FALSE,"Pharm";#N/A,#N/A,FALSE,"WWCM"}</definedName>
    <definedName name="ayman" localSheetId="14" hidden="1">{#N/A,#N/A,FALSE,"1";#N/A,#N/A,FALSE,"2";#N/A,#N/A,FALSE,"16 - 17";#N/A,#N/A,FALSE,"18 - 19";#N/A,#N/A,FALSE,"26";#N/A,#N/A,FALSE,"27";#N/A,#N/A,FALSE,"28"}</definedName>
    <definedName name="ayman" localSheetId="5" hidden="1">{#N/A,#N/A,FALSE,"1";#N/A,#N/A,FALSE,"2";#N/A,#N/A,FALSE,"16 - 17";#N/A,#N/A,FALSE,"18 - 19";#N/A,#N/A,FALSE,"26";#N/A,#N/A,FALSE,"27";#N/A,#N/A,FALSE,"28"}</definedName>
    <definedName name="ayman" localSheetId="8" hidden="1">{#N/A,#N/A,FALSE,"1";#N/A,#N/A,FALSE,"2";#N/A,#N/A,FALSE,"16 - 17";#N/A,#N/A,FALSE,"18 - 19";#N/A,#N/A,FALSE,"26";#N/A,#N/A,FALSE,"27";#N/A,#N/A,FALSE,"28"}</definedName>
    <definedName name="ayman" localSheetId="9" hidden="1">{#N/A,#N/A,FALSE,"1";#N/A,#N/A,FALSE,"2";#N/A,#N/A,FALSE,"16 - 17";#N/A,#N/A,FALSE,"18 - 19";#N/A,#N/A,FALSE,"26";#N/A,#N/A,FALSE,"27";#N/A,#N/A,FALSE,"28"}</definedName>
    <definedName name="ayman" hidden="1">{#N/A,#N/A,FALSE,"1";#N/A,#N/A,FALSE,"2";#N/A,#N/A,FALSE,"16 - 17";#N/A,#N/A,FALSE,"18 - 19";#N/A,#N/A,FALSE,"26";#N/A,#N/A,FALSE,"27";#N/A,#N/A,FALSE,"28"}</definedName>
    <definedName name="ayman1" localSheetId="14" hidden="1">{#N/A,#N/A,FALSE,"Pharm";#N/A,#N/A,FALSE,"WWCM"}</definedName>
    <definedName name="ayman1" localSheetId="5" hidden="1">{#N/A,#N/A,FALSE,"Pharm";#N/A,#N/A,FALSE,"WWCM"}</definedName>
    <definedName name="ayman1" localSheetId="8" hidden="1">{#N/A,#N/A,FALSE,"Pharm";#N/A,#N/A,FALSE,"WWCM"}</definedName>
    <definedName name="ayman1" localSheetId="9" hidden="1">{#N/A,#N/A,FALSE,"Pharm";#N/A,#N/A,FALSE,"WWCM"}</definedName>
    <definedName name="ayman1" hidden="1">{#N/A,#N/A,FALSE,"Pharm";#N/A,#N/A,FALSE,"WWCM"}</definedName>
    <definedName name="ayman2" localSheetId="14" hidden="1">{#N/A,#N/A,FALSE,"Pharm";#N/A,#N/A,FALSE,"WWCM"}</definedName>
    <definedName name="ayman2" localSheetId="5" hidden="1">{#N/A,#N/A,FALSE,"Pharm";#N/A,#N/A,FALSE,"WWCM"}</definedName>
    <definedName name="ayman2" localSheetId="8" hidden="1">{#N/A,#N/A,FALSE,"Pharm";#N/A,#N/A,FALSE,"WWCM"}</definedName>
    <definedName name="ayman2" localSheetId="9" hidden="1">{#N/A,#N/A,FALSE,"Pharm";#N/A,#N/A,FALSE,"WWCM"}</definedName>
    <definedName name="ayman2" hidden="1">{#N/A,#N/A,FALSE,"Pharm";#N/A,#N/A,FALSE,"WWCM"}</definedName>
    <definedName name="ayman7" localSheetId="14" hidden="1">{#N/A,#N/A,FALSE,"REPORT"}</definedName>
    <definedName name="ayman7" localSheetId="5" hidden="1">{#N/A,#N/A,FALSE,"REPORT"}</definedName>
    <definedName name="ayman7" localSheetId="8" hidden="1">{#N/A,#N/A,FALSE,"REPORT"}</definedName>
    <definedName name="ayman7" localSheetId="9" hidden="1">{#N/A,#N/A,FALSE,"REPORT"}</definedName>
    <definedName name="ayman7" hidden="1">{#N/A,#N/A,FALSE,"REPORT"}</definedName>
    <definedName name="ayman8" localSheetId="14" hidden="1">{#N/A,#N/A,FALSE,"REPORT"}</definedName>
    <definedName name="ayman8" localSheetId="5" hidden="1">{#N/A,#N/A,FALSE,"REPORT"}</definedName>
    <definedName name="ayman8" localSheetId="8" hidden="1">{#N/A,#N/A,FALSE,"REPORT"}</definedName>
    <definedName name="ayman8" localSheetId="9" hidden="1">{#N/A,#N/A,FALSE,"REPORT"}</definedName>
    <definedName name="ayman8" hidden="1">{#N/A,#N/A,FALSE,"REPORT"}</definedName>
    <definedName name="az" localSheetId="14" hidden="1">{#N/A,#N/A,FALSE,"Pharm";#N/A,#N/A,FALSE,"WWCM"}</definedName>
    <definedName name="az" localSheetId="5" hidden="1">{#N/A,#N/A,FALSE,"Pharm";#N/A,#N/A,FALSE,"WWCM"}</definedName>
    <definedName name="az" localSheetId="8" hidden="1">{#N/A,#N/A,FALSE,"Pharm";#N/A,#N/A,FALSE,"WWCM"}</definedName>
    <definedName name="az" localSheetId="9" hidden="1">{#N/A,#N/A,FALSE,"Pharm";#N/A,#N/A,FALSE,"WWCM"}</definedName>
    <definedName name="az" hidden="1">{#N/A,#N/A,FALSE,"Pharm";#N/A,#N/A,FALSE,"WWCM"}</definedName>
    <definedName name="azeazr" localSheetId="14" hidden="1">{#N/A,#N/A,FALSE,"Sales Graph";#N/A,#N/A,FALSE,"BUC Graph";#N/A,#N/A,FALSE,"P&amp;L - YTD"}</definedName>
    <definedName name="azeazr" localSheetId="5" hidden="1">{#N/A,#N/A,FALSE,"Sales Graph";#N/A,#N/A,FALSE,"BUC Graph";#N/A,#N/A,FALSE,"P&amp;L - YTD"}</definedName>
    <definedName name="azeazr" localSheetId="8" hidden="1">{#N/A,#N/A,FALSE,"Sales Graph";#N/A,#N/A,FALSE,"BUC Graph";#N/A,#N/A,FALSE,"P&amp;L - YTD"}</definedName>
    <definedName name="azeazr" localSheetId="9" hidden="1">{#N/A,#N/A,FALSE,"Sales Graph";#N/A,#N/A,FALSE,"BUC Graph";#N/A,#N/A,FALSE,"P&amp;L - YTD"}</definedName>
    <definedName name="azeazr" hidden="1">{#N/A,#N/A,FALSE,"Sales Graph";#N/A,#N/A,FALSE,"BUC Graph";#N/A,#N/A,FALSE,"P&amp;L - YTD"}</definedName>
    <definedName name="azerety" localSheetId="14" hidden="1">{#N/A,#N/A,FALSE,"Pharm";#N/A,#N/A,FALSE,"WWCM"}</definedName>
    <definedName name="azerety" localSheetId="5" hidden="1">{#N/A,#N/A,FALSE,"Pharm";#N/A,#N/A,FALSE,"WWCM"}</definedName>
    <definedName name="azerety" localSheetId="8" hidden="1">{#N/A,#N/A,FALSE,"Pharm";#N/A,#N/A,FALSE,"WWCM"}</definedName>
    <definedName name="azerety" localSheetId="9" hidden="1">{#N/A,#N/A,FALSE,"Pharm";#N/A,#N/A,FALSE,"WWCM"}</definedName>
    <definedName name="azerety" hidden="1">{#N/A,#N/A,FALSE,"Pharm";#N/A,#N/A,FALSE,"WWCM"}</definedName>
    <definedName name="B" localSheetId="14" hidden="1">{#N/A,#N/A,FALSE,"Layout Aktiva";#N/A,#N/A,FALSE,"Layout Passiva"}</definedName>
    <definedName name="B" localSheetId="5" hidden="1">{#N/A,#N/A,FALSE,"Layout Aktiva";#N/A,#N/A,FALSE,"Layout Passiva"}</definedName>
    <definedName name="B" localSheetId="8" hidden="1">{#N/A,#N/A,FALSE,"Layout Aktiva";#N/A,#N/A,FALSE,"Layout Passiva"}</definedName>
    <definedName name="B" localSheetId="9" hidden="1">{#N/A,#N/A,FALSE,"Layout Aktiva";#N/A,#N/A,FALSE,"Layout Passiva"}</definedName>
    <definedName name="B" hidden="1">{#N/A,#N/A,FALSE,"Layout Aktiva";#N/A,#N/A,FALSE,"Layout Passiva"}</definedName>
    <definedName name="barriles">6.28982</definedName>
    <definedName name="bbb" localSheetId="14" hidden="1">{#N/A,#N/A,FALSE,"Pharm";#N/A,#N/A,FALSE,"WWCM"}</definedName>
    <definedName name="bbb" localSheetId="5" hidden="1">{#N/A,#N/A,FALSE,"Pharm";#N/A,#N/A,FALSE,"WWCM"}</definedName>
    <definedName name="bbb" localSheetId="8" hidden="1">{#N/A,#N/A,FALSE,"Pharm";#N/A,#N/A,FALSE,"WWCM"}</definedName>
    <definedName name="bbb" localSheetId="9" hidden="1">{#N/A,#N/A,FALSE,"Pharm";#N/A,#N/A,FALSE,"WWCM"}</definedName>
    <definedName name="bbb" hidden="1">{#N/A,#N/A,FALSE,"Pharm";#N/A,#N/A,FALSE,"WWCM"}</definedName>
    <definedName name="bbbb" localSheetId="14" hidden="1">{#N/A,#N/A,FALSE,"REPORT"}</definedName>
    <definedName name="bbbb" localSheetId="5" hidden="1">{#N/A,#N/A,FALSE,"REPORT"}</definedName>
    <definedName name="bbbb" localSheetId="8" hidden="1">{#N/A,#N/A,FALSE,"REPORT"}</definedName>
    <definedName name="bbbb" localSheetId="9" hidden="1">{#N/A,#N/A,FALSE,"REPORT"}</definedName>
    <definedName name="bbbb" hidden="1">{#N/A,#N/A,FALSE,"REPORT"}</definedName>
    <definedName name="bbbbb" localSheetId="14" hidden="1">{#N/A,#N/A,FALSE,"Pharm";#N/A,#N/A,FALSE,"WWCM"}</definedName>
    <definedName name="bbbbb" localSheetId="5" hidden="1">{#N/A,#N/A,FALSE,"Pharm";#N/A,#N/A,FALSE,"WWCM"}</definedName>
    <definedName name="bbbbb" localSheetId="8" hidden="1">{#N/A,#N/A,FALSE,"Pharm";#N/A,#N/A,FALSE,"WWCM"}</definedName>
    <definedName name="bbbbb" localSheetId="9" hidden="1">{#N/A,#N/A,FALSE,"Pharm";#N/A,#N/A,FALSE,"WWCM"}</definedName>
    <definedName name="bbbbb" hidden="1">{#N/A,#N/A,FALSE,"Pharm";#N/A,#N/A,FALSE,"WWCM"}</definedName>
    <definedName name="BBBBBB" localSheetId="14" hidden="1">{#N/A,#N/A,FALSE,"REPORT"}</definedName>
    <definedName name="BBBBBB" localSheetId="5" hidden="1">{#N/A,#N/A,FALSE,"REPORT"}</definedName>
    <definedName name="BBBBBB" localSheetId="8" hidden="1">{#N/A,#N/A,FALSE,"REPORT"}</definedName>
    <definedName name="BBBBBB" localSheetId="9" hidden="1">{#N/A,#N/A,FALSE,"REPORT"}</definedName>
    <definedName name="BBBBBB" hidden="1">{#N/A,#N/A,FALSE,"REPORT"}</definedName>
    <definedName name="BBBBBBBBB" localSheetId="14" hidden="1">{#N/A,#N/A,FALSE,"REPORT"}</definedName>
    <definedName name="BBBBBBBBB" localSheetId="5" hidden="1">{#N/A,#N/A,FALSE,"REPORT"}</definedName>
    <definedName name="BBBBBBBBB" localSheetId="8" hidden="1">{#N/A,#N/A,FALSE,"REPORT"}</definedName>
    <definedName name="BBBBBBBBB" localSheetId="9" hidden="1">{#N/A,#N/A,FALSE,"REPORT"}</definedName>
    <definedName name="BBBBBBBBB" hidden="1">{#N/A,#N/A,FALSE,"REPORT"}</definedName>
    <definedName name="bbbbbbbbbbbbb" localSheetId="14" hidden="1">{#N/A,#N/A,FALSE,"Pharm";#N/A,#N/A,FALSE,"WWCM"}</definedName>
    <definedName name="bbbbbbbbbbbbb" localSheetId="5" hidden="1">{#N/A,#N/A,FALSE,"Pharm";#N/A,#N/A,FALSE,"WWCM"}</definedName>
    <definedName name="bbbbbbbbbbbbb" localSheetId="8" hidden="1">{#N/A,#N/A,FALSE,"Pharm";#N/A,#N/A,FALSE,"WWCM"}</definedName>
    <definedName name="bbbbbbbbbbbbb" localSheetId="9" hidden="1">{#N/A,#N/A,FALSE,"Pharm";#N/A,#N/A,FALSE,"WWCM"}</definedName>
    <definedName name="bbbbbbbbbbbbb" hidden="1">{#N/A,#N/A,FALSE,"Pharm";#N/A,#N/A,FALSE,"WWCM"}</definedName>
    <definedName name="BG_Del" hidden="1">15</definedName>
    <definedName name="BG_Ins" hidden="1">4</definedName>
    <definedName name="BG_Mod" hidden="1">6</definedName>
    <definedName name="BLPH1" hidden="1">'[5]Share Prices'!$I$3</definedName>
    <definedName name="bnm" localSheetId="14" hidden="1">{#N/A,#N/A,FALSE,"REPORT"}</definedName>
    <definedName name="bnm" localSheetId="5" hidden="1">{#N/A,#N/A,FALSE,"REPORT"}</definedName>
    <definedName name="bnm" localSheetId="8" hidden="1">{#N/A,#N/A,FALSE,"REPORT"}</definedName>
    <definedName name="bnm" localSheetId="9" hidden="1">{#N/A,#N/A,FALSE,"REPORT"}</definedName>
    <definedName name="bnm" hidden="1">{#N/A,#N/A,FALSE,"REPORT"}</definedName>
    <definedName name="BSCom" hidden="1">11</definedName>
    <definedName name="BTU">3.968569</definedName>
    <definedName name="calorcarbonII">6228</definedName>
    <definedName name="Calorcomb">9958</definedName>
    <definedName name="CalorcombNTE">9965</definedName>
    <definedName name="calorcoque">8903.5</definedName>
    <definedName name="calordiesel">9243</definedName>
    <definedName name="Calorgas">8967.6</definedName>
    <definedName name="CalorgasIMP">9148</definedName>
    <definedName name="CalorgasNTE">8801</definedName>
    <definedName name="CalorgasSUR">9113</definedName>
    <definedName name="CalorGNL">9190</definedName>
    <definedName name="calorpeta">6401</definedName>
    <definedName name="calorrio">4582</definedName>
    <definedName name="calorvacio">13700</definedName>
    <definedName name="can" localSheetId="14" hidden="1">{"Bruto",#N/A,FALSE,"CONV3T.XLS";"Neto",#N/A,FALSE,"CONV3T.XLS";"UnoB",#N/A,FALSE,"CONV3T.XLS";"Bruto",#N/A,FALSE,"CONV4T.XLS";"Neto",#N/A,FALSE,"CONV4T.XLS";"UnoB",#N/A,FALSE,"CONV4T.XLS"}</definedName>
    <definedName name="can" localSheetId="5" hidden="1">{"Bruto",#N/A,FALSE,"CONV3T.XLS";"Neto",#N/A,FALSE,"CONV3T.XLS";"UnoB",#N/A,FALSE,"CONV3T.XLS";"Bruto",#N/A,FALSE,"CONV4T.XLS";"Neto",#N/A,FALSE,"CONV4T.XLS";"UnoB",#N/A,FALSE,"CONV4T.XLS"}</definedName>
    <definedName name="can" localSheetId="8" hidden="1">{"Bruto",#N/A,FALSE,"CONV3T.XLS";"Neto",#N/A,FALSE,"CONV3T.XLS";"UnoB",#N/A,FALSE,"CONV3T.XLS";"Bruto",#N/A,FALSE,"CONV4T.XLS";"Neto",#N/A,FALSE,"CONV4T.XLS";"UnoB",#N/A,FALSE,"CONV4T.XLS"}</definedName>
    <definedName name="can" localSheetId="9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ap_prices_options">'[6]Cap Payments per kw'!$B$3:$F$3</definedName>
    <definedName name="carbonCOLOMBIA">6445.35</definedName>
    <definedName name="ccccc" hidden="1">1</definedName>
    <definedName name="cde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de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de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de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de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Chart" localSheetId="14" hidden="1">{#N/A,#N/A,FALSE,"Pharm";#N/A,#N/A,FALSE,"WWCM"}</definedName>
    <definedName name="Chart" localSheetId="5" hidden="1">{#N/A,#N/A,FALSE,"Pharm";#N/A,#N/A,FALSE,"WWCM"}</definedName>
    <definedName name="Chart" localSheetId="8" hidden="1">{#N/A,#N/A,FALSE,"Pharm";#N/A,#N/A,FALSE,"WWCM"}</definedName>
    <definedName name="Chart" localSheetId="9" hidden="1">{#N/A,#N/A,FALSE,"Pharm";#N/A,#N/A,FALSE,"WWCM"}</definedName>
    <definedName name="Chart" hidden="1">{#N/A,#N/A,FALSE,"Pharm";#N/A,#N/A,FALSE,"WWCM"}</definedName>
    <definedName name="chosie" localSheetId="14" hidden="1">{#N/A,#N/A,FALSE,"Pharm";#N/A,#N/A,FALSE,"WWCM"}</definedName>
    <definedName name="chosie" localSheetId="5" hidden="1">{#N/A,#N/A,FALSE,"Pharm";#N/A,#N/A,FALSE,"WWCM"}</definedName>
    <definedName name="chosie" localSheetId="8" hidden="1">{#N/A,#N/A,FALSE,"Pharm";#N/A,#N/A,FALSE,"WWCM"}</definedName>
    <definedName name="chosie" localSheetId="9" hidden="1">{#N/A,#N/A,FALSE,"Pharm";#N/A,#N/A,FALSE,"WWCM"}</definedName>
    <definedName name="chosie" hidden="1">{#N/A,#N/A,FALSE,"Pharm";#N/A,#N/A,FALSE,"WWCM"}</definedName>
    <definedName name="CIQWBGuid" hidden="1">"76d67682-30dc-4361-bed6-4774d59ef095"</definedName>
    <definedName name="CLNG_Price">[7]Control!$M$28</definedName>
    <definedName name="cm_to_cf">'[7]LINKIN&gt;Conversions'!$F$21</definedName>
    <definedName name="CNOOC_Share">[7]Control!$M$25</definedName>
    <definedName name="COGstandard" localSheetId="14" hidden="1">{#N/A,#N/A,FALSE,"Pharm";#N/A,#N/A,FALSE,"WWCM"}</definedName>
    <definedName name="COGstandard" localSheetId="5" hidden="1">{#N/A,#N/A,FALSE,"Pharm";#N/A,#N/A,FALSE,"WWCM"}</definedName>
    <definedName name="COGstandard" localSheetId="8" hidden="1">{#N/A,#N/A,FALSE,"Pharm";#N/A,#N/A,FALSE,"WWCM"}</definedName>
    <definedName name="COGstandard" localSheetId="9" hidden="1">{#N/A,#N/A,FALSE,"Pharm";#N/A,#N/A,FALSE,"WWCM"}</definedName>
    <definedName name="COGstandard" hidden="1">{#N/A,#N/A,FALSE,"Pharm";#N/A,#N/A,FALSE,"WWCM"}</definedName>
    <definedName name="COMBCOG" localSheetId="8">[8]!_F17C15</definedName>
    <definedName name="COMBCOG">[8]!_F17C15</definedName>
    <definedName name="COMBSCOG" localSheetId="8">[8]!_F17C15</definedName>
    <definedName name="COMBSCOG">[8]!_F17C15</definedName>
    <definedName name="COMBSCOG_bc" localSheetId="14">_F17C15</definedName>
    <definedName name="COMBSCOG_bc" localSheetId="5">_F17C15</definedName>
    <definedName name="COMBSCOG_bc" localSheetId="8">_F17C15</definedName>
    <definedName name="COMBSCOG_bc" localSheetId="9">_F17C15</definedName>
    <definedName name="COMBSCOG_bc">_F17C15</definedName>
    <definedName name="COMBSCOG_h" localSheetId="14">_F17C15</definedName>
    <definedName name="COMBSCOG_h" localSheetId="5">_F17C15</definedName>
    <definedName name="COMBSCOG_h" localSheetId="8">_F17C15</definedName>
    <definedName name="COMBSCOG_h" localSheetId="9">_F17C15</definedName>
    <definedName name="COMBSCOG_h">_F17C15</definedName>
    <definedName name="Comparativo_CT_CS" localSheetId="14" hidden="1">#REF!</definedName>
    <definedName name="Comparativo_CT_CS" localSheetId="8" hidden="1">#REF!</definedName>
    <definedName name="Comparativo_CT_CS" hidden="1">#REF!</definedName>
    <definedName name="concbcoago" localSheetId="14" hidden="1">{#N/A,#N/A,FALSE,"Aging Summary";#N/A,#N/A,FALSE,"Ratio Analysis";#N/A,#N/A,FALSE,"Test 120 Day Accts";#N/A,#N/A,FALSE,"Tickmarks"}</definedName>
    <definedName name="concbcoago" localSheetId="5" hidden="1">{#N/A,#N/A,FALSE,"Aging Summary";#N/A,#N/A,FALSE,"Ratio Analysis";#N/A,#N/A,FALSE,"Test 120 Day Accts";#N/A,#N/A,FALSE,"Tickmarks"}</definedName>
    <definedName name="concbcoago" localSheetId="8" hidden="1">{#N/A,#N/A,FALSE,"Aging Summary";#N/A,#N/A,FALSE,"Ratio Analysis";#N/A,#N/A,FALSE,"Test 120 Day Accts";#N/A,#N/A,FALSE,"Tickmarks"}</definedName>
    <definedName name="concbcoago" localSheetId="9" hidden="1">{#N/A,#N/A,FALSE,"Aging Summary";#N/A,#N/A,FALSE,"Ratio Analysis";#N/A,#N/A,FALSE,"Test 120 Day Accts";#N/A,#N/A,FALSE,"Tickmarks"}</definedName>
    <definedName name="concbcoago" hidden="1">{#N/A,#N/A,FALSE,"Aging Summary";#N/A,#N/A,FALSE,"Ratio Analysis";#N/A,#N/A,FALSE,"Test 120 Day Accts";#N/A,#N/A,FALSE,"Tickmarks"}</definedName>
    <definedName name="Condensate_Bbl_MBOE">'[7]LINKIN&gt;Conversions'!$F$15</definedName>
    <definedName name="Consolidation" localSheetId="14" hidden="1">{"'Internat.oper.netti'!$B$1:$J$25"}</definedName>
    <definedName name="Consolidation" localSheetId="5" hidden="1">{"'Internat.oper.netti'!$B$1:$J$25"}</definedName>
    <definedName name="Consolidation" localSheetId="8" hidden="1">{"'Internat.oper.netti'!$B$1:$J$25"}</definedName>
    <definedName name="Consolidation" localSheetId="9" hidden="1">{"'Internat.oper.netti'!$B$1:$J$25"}</definedName>
    <definedName name="Consolidation" hidden="1">{"'Internat.oper.netti'!$B$1:$J$25"}</definedName>
    <definedName name="COPY" localSheetId="14" hidden="1">{#N/A,#N/A,FALSE,"Pharm";#N/A,#N/A,FALSE,"WWCM"}</definedName>
    <definedName name="COPY" localSheetId="5" hidden="1">{#N/A,#N/A,FALSE,"Pharm";#N/A,#N/A,FALSE,"WWCM"}</definedName>
    <definedName name="COPY" localSheetId="8" hidden="1">{#N/A,#N/A,FALSE,"Pharm";#N/A,#N/A,FALSE,"WWCM"}</definedName>
    <definedName name="COPY" localSheetId="9" hidden="1">{#N/A,#N/A,FALSE,"Pharm";#N/A,#N/A,FALSE,"WWCM"}</definedName>
    <definedName name="COPY" hidden="1">{#N/A,#N/A,FALSE,"Pharm";#N/A,#N/A,FALSE,"WWCM"}</definedName>
    <definedName name="copy1" localSheetId="14" hidden="1">{#N/A,#N/A,FALSE,"Pharm";#N/A,#N/A,FALSE,"WWCM"}</definedName>
    <definedName name="copy1" localSheetId="5" hidden="1">{#N/A,#N/A,FALSE,"Pharm";#N/A,#N/A,FALSE,"WWCM"}</definedName>
    <definedName name="copy1" localSheetId="8" hidden="1">{#N/A,#N/A,FALSE,"Pharm";#N/A,#N/A,FALSE,"WWCM"}</definedName>
    <definedName name="copy1" localSheetId="9" hidden="1">{#N/A,#N/A,FALSE,"Pharm";#N/A,#N/A,FALSE,"WWCM"}</definedName>
    <definedName name="copy1" hidden="1">{#N/A,#N/A,FALSE,"Pharm";#N/A,#N/A,FALSE,"WWCM"}</definedName>
    <definedName name="COPY2" localSheetId="14" hidden="1">{#N/A,#N/A,FALSE,"Pharm";#N/A,#N/A,FALSE,"WWCM"}</definedName>
    <definedName name="COPY2" localSheetId="5" hidden="1">{#N/A,#N/A,FALSE,"Pharm";#N/A,#N/A,FALSE,"WWCM"}</definedName>
    <definedName name="COPY2" localSheetId="8" hidden="1">{#N/A,#N/A,FALSE,"Pharm";#N/A,#N/A,FALSE,"WWCM"}</definedName>
    <definedName name="COPY2" localSheetId="9" hidden="1">{#N/A,#N/A,FALSE,"Pharm";#N/A,#N/A,FALSE,"WWCM"}</definedName>
    <definedName name="COPY2" hidden="1">{#N/A,#N/A,FALSE,"Pharm";#N/A,#N/A,FALSE,"WWCM"}</definedName>
    <definedName name="copy233" localSheetId="14" hidden="1">{#N/A,#N/A,FALSE,"Pharm";#N/A,#N/A,FALSE,"WWCM"}</definedName>
    <definedName name="copy233" localSheetId="5" hidden="1">{#N/A,#N/A,FALSE,"Pharm";#N/A,#N/A,FALSE,"WWCM"}</definedName>
    <definedName name="copy233" localSheetId="8" hidden="1">{#N/A,#N/A,FALSE,"Pharm";#N/A,#N/A,FALSE,"WWCM"}</definedName>
    <definedName name="copy233" localSheetId="9" hidden="1">{#N/A,#N/A,FALSE,"Pharm";#N/A,#N/A,FALSE,"WWCM"}</definedName>
    <definedName name="copy233" hidden="1">{#N/A,#N/A,FALSE,"Pharm";#N/A,#N/A,FALSE,"WWCM"}</definedName>
    <definedName name="copy33" localSheetId="14" hidden="1">{#N/A,#N/A,FALSE,"Pharm";#N/A,#N/A,FALSE,"WWCM"}</definedName>
    <definedName name="copy33" localSheetId="5" hidden="1">{#N/A,#N/A,FALSE,"Pharm";#N/A,#N/A,FALSE,"WWCM"}</definedName>
    <definedName name="copy33" localSheetId="8" hidden="1">{#N/A,#N/A,FALSE,"Pharm";#N/A,#N/A,FALSE,"WWCM"}</definedName>
    <definedName name="copy33" localSheetId="9" hidden="1">{#N/A,#N/A,FALSE,"Pharm";#N/A,#N/A,FALSE,"WWCM"}</definedName>
    <definedName name="copy33" hidden="1">{#N/A,#N/A,FALSE,"Pharm";#N/A,#N/A,FALSE,"WWCM"}</definedName>
    <definedName name="copy38" localSheetId="14" hidden="1">{#N/A,#N/A,FALSE,"Pharm";#N/A,#N/A,FALSE,"WWCM"}</definedName>
    <definedName name="copy38" localSheetId="5" hidden="1">{#N/A,#N/A,FALSE,"Pharm";#N/A,#N/A,FALSE,"WWCM"}</definedName>
    <definedName name="copy38" localSheetId="8" hidden="1">{#N/A,#N/A,FALSE,"Pharm";#N/A,#N/A,FALSE,"WWCM"}</definedName>
    <definedName name="copy38" localSheetId="9" hidden="1">{#N/A,#N/A,FALSE,"Pharm";#N/A,#N/A,FALSE,"WWCM"}</definedName>
    <definedName name="copy38" hidden="1">{#N/A,#N/A,FALSE,"Pharm";#N/A,#N/A,FALSE,"WWCM"}</definedName>
    <definedName name="cor" localSheetId="14" hidden="1">{"Bruto",#N/A,FALSE,"CONV3T.XLS";"Neto",#N/A,FALSE,"CONV3T.XLS";"UnoB",#N/A,FALSE,"CONV3T.XLS";"Bruto",#N/A,FALSE,"CONV4T.XLS";"Neto",#N/A,FALSE,"CONV4T.XLS";"UnoB",#N/A,FALSE,"CONV4T.XLS"}</definedName>
    <definedName name="cor" localSheetId="5" hidden="1">{"Bruto",#N/A,FALSE,"CONV3T.XLS";"Neto",#N/A,FALSE,"CONV3T.XLS";"UnoB",#N/A,FALSE,"CONV3T.XLS";"Bruto",#N/A,FALSE,"CONV4T.XLS";"Neto",#N/A,FALSE,"CONV4T.XLS";"UnoB",#N/A,FALSE,"CONV4T.XLS"}</definedName>
    <definedName name="cor" localSheetId="8" hidden="1">{"Bruto",#N/A,FALSE,"CONV3T.XLS";"Neto",#N/A,FALSE,"CONV3T.XLS";"UnoB",#N/A,FALSE,"CONV3T.XLS";"Bruto",#N/A,FALSE,"CONV4T.XLS";"Neto",#N/A,FALSE,"CONV4T.XLS";"UnoB",#N/A,FALSE,"CONV4T.XLS"}</definedName>
    <definedName name="cor" localSheetId="9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4" hidden="1">{"Bruto",#N/A,FALSE,"CONV3T.XLS";"Neto",#N/A,FALSE,"CONV3T.XLS";"UnoB",#N/A,FALSE,"CONV3T.XLS";"Bruto",#N/A,FALSE,"CONV4T.XLS";"Neto",#N/A,FALSE,"CONV4T.XLS";"UnoB",#N/A,FALSE,"CONV4T.XLS"}</definedName>
    <definedName name="cos" localSheetId="5" hidden="1">{"Bruto",#N/A,FALSE,"CONV3T.XLS";"Neto",#N/A,FALSE,"CONV3T.XLS";"UnoB",#N/A,FALSE,"CONV3T.XLS";"Bruto",#N/A,FALSE,"CONV4T.XLS";"Neto",#N/A,FALSE,"CONV4T.XLS";"UnoB",#N/A,FALSE,"CONV4T.XLS"}</definedName>
    <definedName name="cos" localSheetId="8" hidden="1">{"Bruto",#N/A,FALSE,"CONV3T.XLS";"Neto",#N/A,FALSE,"CONV3T.XLS";"UnoB",#N/A,FALSE,"CONV3T.XLS";"Bruto",#N/A,FALSE,"CONV4T.XLS";"Neto",#N/A,FALSE,"CONV4T.XLS";"UnoB",#N/A,FALSE,"CONV4T.XLS"}</definedName>
    <definedName name="cos" localSheetId="9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P" localSheetId="14">#REF!</definedName>
    <definedName name="CP" localSheetId="8">#REF!</definedName>
    <definedName name="CP">#REF!</definedName>
    <definedName name="CPI_Assumption_2001">[7]Control!$M$16</definedName>
    <definedName name="CPI_Assumption_2012">[7]Control!$M$19</definedName>
    <definedName name="CPI_Assumption_2013">[7]Control!$M$22</definedName>
    <definedName name="DAD" localSheetId="14" hidden="1">{#N/A,#N/A,FALSE,"REPORT"}</definedName>
    <definedName name="DAD" localSheetId="5" hidden="1">{#N/A,#N/A,FALSE,"REPORT"}</definedName>
    <definedName name="DAD" localSheetId="8" hidden="1">{#N/A,#N/A,FALSE,"REPORT"}</definedName>
    <definedName name="DAD" localSheetId="9" hidden="1">{#N/A,#N/A,FALSE,"REPORT"}</definedName>
    <definedName name="DAD" hidden="1">{#N/A,#N/A,FALSE,"REPORT"}</definedName>
    <definedName name="DADF" localSheetId="14" hidden="1">{#N/A,#N/A,FALSE,"REPORT"}</definedName>
    <definedName name="DADF" localSheetId="5" hidden="1">{#N/A,#N/A,FALSE,"REPORT"}</definedName>
    <definedName name="DADF" localSheetId="8" hidden="1">{#N/A,#N/A,FALSE,"REPORT"}</definedName>
    <definedName name="DADF" localSheetId="9" hidden="1">{#N/A,#N/A,FALSE,"REPORT"}</definedName>
    <definedName name="DADF" hidden="1">{#N/A,#N/A,FALSE,"REPORT"}</definedName>
    <definedName name="daf" localSheetId="14" hidden="1">{#N/A,#N/A,FALSE,"1";#N/A,#N/A,FALSE,"2";#N/A,#N/A,FALSE,"16 - 17";#N/A,#N/A,FALSE,"18 - 19";#N/A,#N/A,FALSE,"26";#N/A,#N/A,FALSE,"27";#N/A,#N/A,FALSE,"28"}</definedName>
    <definedName name="daf" localSheetId="5" hidden="1">{#N/A,#N/A,FALSE,"1";#N/A,#N/A,FALSE,"2";#N/A,#N/A,FALSE,"16 - 17";#N/A,#N/A,FALSE,"18 - 19";#N/A,#N/A,FALSE,"26";#N/A,#N/A,FALSE,"27";#N/A,#N/A,FALSE,"28"}</definedName>
    <definedName name="daf" localSheetId="8" hidden="1">{#N/A,#N/A,FALSE,"1";#N/A,#N/A,FALSE,"2";#N/A,#N/A,FALSE,"16 - 17";#N/A,#N/A,FALSE,"18 - 19";#N/A,#N/A,FALSE,"26";#N/A,#N/A,FALSE,"27";#N/A,#N/A,FALSE,"28"}</definedName>
    <definedName name="daf" localSheetId="9" hidden="1">{#N/A,#N/A,FALSE,"1";#N/A,#N/A,FALSE,"2";#N/A,#N/A,FALSE,"16 - 17";#N/A,#N/A,FALSE,"18 - 19";#N/A,#N/A,FALSE,"26";#N/A,#N/A,FALSE,"27";#N/A,#N/A,FALSE,"28"}</definedName>
    <definedName name="daf" hidden="1">{#N/A,#N/A,FALSE,"1";#N/A,#N/A,FALSE,"2";#N/A,#N/A,FALSE,"16 - 17";#N/A,#N/A,FALSE,"18 - 19";#N/A,#N/A,FALSE,"26";#N/A,#N/A,FALSE,"27";#N/A,#N/A,FALSE,"28"}</definedName>
    <definedName name="dakfkjafgkeaj" localSheetId="14" hidden="1">{#N/A,#N/A,FALSE,"Pharm";#N/A,#N/A,FALSE,"WWCM"}</definedName>
    <definedName name="dakfkjafgkeaj" localSheetId="5" hidden="1">{#N/A,#N/A,FALSE,"Pharm";#N/A,#N/A,FALSE,"WWCM"}</definedName>
    <definedName name="dakfkjafgkeaj" localSheetId="8" hidden="1">{#N/A,#N/A,FALSE,"Pharm";#N/A,#N/A,FALSE,"WWCM"}</definedName>
    <definedName name="dakfkjafgkeaj" localSheetId="9" hidden="1">{#N/A,#N/A,FALSE,"Pharm";#N/A,#N/A,FALSE,"WWCM"}</definedName>
    <definedName name="dakfkjafgkeaj" hidden="1">{#N/A,#N/A,FALSE,"Pharm";#N/A,#N/A,FALSE,"WWCM"}</definedName>
    <definedName name="DCF_Own" localSheetId="14" hidden="1">{#N/A,#N/A,FALSE,"Layout Aktiva";#N/A,#N/A,FALSE,"Layout Passiva"}</definedName>
    <definedName name="DCF_Own" localSheetId="5" hidden="1">{#N/A,#N/A,FALSE,"Layout Aktiva";#N/A,#N/A,FALSE,"Layout Passiva"}</definedName>
    <definedName name="DCF_Own" localSheetId="8" hidden="1">{#N/A,#N/A,FALSE,"Layout Aktiva";#N/A,#N/A,FALSE,"Layout Passiva"}</definedName>
    <definedName name="DCF_Own" localSheetId="9" hidden="1">{#N/A,#N/A,FALSE,"Layout Aktiva";#N/A,#N/A,FALSE,"Layout Passiva"}</definedName>
    <definedName name="DCF_Own" hidden="1">{#N/A,#N/A,FALSE,"Layout Aktiva";#N/A,#N/A,FALSE,"Layout Passiva"}</definedName>
    <definedName name="DCF_Partner" localSheetId="14" hidden="1">{#N/A,#N/A,FALSE,"Layout Aktiva";#N/A,#N/A,FALSE,"Layout Passiva"}</definedName>
    <definedName name="DCF_Partner" localSheetId="5" hidden="1">{#N/A,#N/A,FALSE,"Layout Aktiva";#N/A,#N/A,FALSE,"Layout Passiva"}</definedName>
    <definedName name="DCF_Partner" localSheetId="8" hidden="1">{#N/A,#N/A,FALSE,"Layout Aktiva";#N/A,#N/A,FALSE,"Layout Passiva"}</definedName>
    <definedName name="DCF_Partner" localSheetId="9" hidden="1">{#N/A,#N/A,FALSE,"Layout Aktiva";#N/A,#N/A,FALSE,"Layout Passiva"}</definedName>
    <definedName name="DCF_Partner" hidden="1">{#N/A,#N/A,FALSE,"Layout Aktiva";#N/A,#N/A,FALSE,"Layout Passiva"}</definedName>
    <definedName name="dd" localSheetId="14" hidden="1">{#N/A,#N/A,FALSE,"Pharm";#N/A,#N/A,FALSE,"WWCM"}</definedName>
    <definedName name="dd" localSheetId="5" hidden="1">{#N/A,#N/A,FALSE,"Pharm";#N/A,#N/A,FALSE,"WWCM"}</definedName>
    <definedName name="dd" localSheetId="8" hidden="1">{#N/A,#N/A,FALSE,"Pharm";#N/A,#N/A,FALSE,"WWCM"}</definedName>
    <definedName name="dd" localSheetId="9" hidden="1">{#N/A,#N/A,FALSE,"Pharm";#N/A,#N/A,FALSE,"WWCM"}</definedName>
    <definedName name="dd" hidden="1">{#N/A,#N/A,FALSE,"Pharm";#N/A,#N/A,FALSE,"WWCM"}</definedName>
    <definedName name="ddd" localSheetId="14" hidden="1">{#N/A,#N/A,FALSE,"Pharm";#N/A,#N/A,FALSE,"WWCM"}</definedName>
    <definedName name="ddd" localSheetId="5" hidden="1">{#N/A,#N/A,FALSE,"Pharm";#N/A,#N/A,FALSE,"WWCM"}</definedName>
    <definedName name="ddd" localSheetId="8" hidden="1">{#N/A,#N/A,FALSE,"Pharm";#N/A,#N/A,FALSE,"WWCM"}</definedName>
    <definedName name="ddd" localSheetId="9" hidden="1">{#N/A,#N/A,FALSE,"Pharm";#N/A,#N/A,FALSE,"WWCM"}</definedName>
    <definedName name="ddd" hidden="1">{#N/A,#N/A,FALSE,"Pharm";#N/A,#N/A,FALSE,"WWCM"}</definedName>
    <definedName name="dddaz" localSheetId="14" hidden="1">{#N/A,#N/A,FALSE,"Pharm";#N/A,#N/A,FALSE,"WWCM"}</definedName>
    <definedName name="dddaz" localSheetId="5" hidden="1">{#N/A,#N/A,FALSE,"Pharm";#N/A,#N/A,FALSE,"WWCM"}</definedName>
    <definedName name="dddaz" localSheetId="8" hidden="1">{#N/A,#N/A,FALSE,"Pharm";#N/A,#N/A,FALSE,"WWCM"}</definedName>
    <definedName name="dddaz" localSheetId="9" hidden="1">{#N/A,#N/A,FALSE,"Pharm";#N/A,#N/A,FALSE,"WWCM"}</definedName>
    <definedName name="dddaz" hidden="1">{#N/A,#N/A,FALSE,"Pharm";#N/A,#N/A,FALSE,"WWCM"}</definedName>
    <definedName name="dddddd" localSheetId="14" hidden="1">{#N/A,#N/A,FALSE,"Pharm";#N/A,#N/A,FALSE,"WWCM"}</definedName>
    <definedName name="dddddd" localSheetId="5" hidden="1">{#N/A,#N/A,FALSE,"Pharm";#N/A,#N/A,FALSE,"WWCM"}</definedName>
    <definedName name="dddddd" localSheetId="8" hidden="1">{#N/A,#N/A,FALSE,"Pharm";#N/A,#N/A,FALSE,"WWCM"}</definedName>
    <definedName name="dddddd" localSheetId="9" hidden="1">{#N/A,#N/A,FALSE,"Pharm";#N/A,#N/A,FALSE,"WWCM"}</definedName>
    <definedName name="dddddd" hidden="1">{#N/A,#N/A,FALSE,"Pharm";#N/A,#N/A,FALSE,"WWCM"}</definedName>
    <definedName name="DE" localSheetId="1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5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8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9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localSheetId="14" hidden="1">{#N/A,#N/A,FALSE,"Pharm";#N/A,#N/A,FALSE,"WWCM"}</definedName>
    <definedName name="dede" localSheetId="5" hidden="1">{#N/A,#N/A,FALSE,"Pharm";#N/A,#N/A,FALSE,"WWCM"}</definedName>
    <definedName name="dede" localSheetId="8" hidden="1">{#N/A,#N/A,FALSE,"Pharm";#N/A,#N/A,FALSE,"WWCM"}</definedName>
    <definedName name="dede" localSheetId="9" hidden="1">{#N/A,#N/A,FALSE,"Pharm";#N/A,#N/A,FALSE,"WWCM"}</definedName>
    <definedName name="dede" hidden="1">{#N/A,#N/A,FALSE,"Pharm";#N/A,#N/A,FALSE,"WWCM"}</definedName>
    <definedName name="DEDED" localSheetId="14" hidden="1">{#N/A,#N/A,FALSE,"Card";#N/A,#N/A,FALSE,"Prav";#N/A,#N/A,FALSE,"Irbe";#N/A,#N/A,FALSE,"Plavix";#N/A,#N/A,FALSE,"Capt";#N/A,#N/A,FALSE,"Fosi"}</definedName>
    <definedName name="DEDED" localSheetId="5" hidden="1">{#N/A,#N/A,FALSE,"Card";#N/A,#N/A,FALSE,"Prav";#N/A,#N/A,FALSE,"Irbe";#N/A,#N/A,FALSE,"Plavix";#N/A,#N/A,FALSE,"Capt";#N/A,#N/A,FALSE,"Fosi"}</definedName>
    <definedName name="DEDED" localSheetId="8" hidden="1">{#N/A,#N/A,FALSE,"Card";#N/A,#N/A,FALSE,"Prav";#N/A,#N/A,FALSE,"Irbe";#N/A,#N/A,FALSE,"Plavix";#N/A,#N/A,FALSE,"Capt";#N/A,#N/A,FALSE,"Fosi"}</definedName>
    <definedName name="DEDED" localSheetId="9" hidden="1">{#N/A,#N/A,FALSE,"Card";#N/A,#N/A,FALSE,"Prav";#N/A,#N/A,FALSE,"Irbe";#N/A,#N/A,FALSE,"Plavix";#N/A,#N/A,FALSE,"Capt";#N/A,#N/A,FALSE,"Fosi"}</definedName>
    <definedName name="DEDED" hidden="1">{#N/A,#N/A,FALSE,"Card";#N/A,#N/A,FALSE,"Prav";#N/A,#N/A,FALSE,"Irbe";#N/A,#N/A,FALSE,"Plavix";#N/A,#N/A,FALSE,"Capt";#N/A,#N/A,FALSE,"Fosi"}</definedName>
    <definedName name="DEDEDZE" localSheetId="14" hidden="1">{#N/A,#N/A,FALSE,"Pharm";#N/A,#N/A,FALSE,"WWCM"}</definedName>
    <definedName name="DEDEDZE" localSheetId="5" hidden="1">{#N/A,#N/A,FALSE,"Pharm";#N/A,#N/A,FALSE,"WWCM"}</definedName>
    <definedName name="DEDEDZE" localSheetId="8" hidden="1">{#N/A,#N/A,FALSE,"Pharm";#N/A,#N/A,FALSE,"WWCM"}</definedName>
    <definedName name="DEDEDZE" localSheetId="9" hidden="1">{#N/A,#N/A,FALSE,"Pharm";#N/A,#N/A,FALSE,"WWCM"}</definedName>
    <definedName name="DEDEDZE" hidden="1">{#N/A,#N/A,FALSE,"Pharm";#N/A,#N/A,FALSE,"WWCM"}</definedName>
    <definedName name="Deductible_Rate">[7]Control!$M$40</definedName>
    <definedName name="DEDZD" localSheetId="14" hidden="1">{#N/A,#N/A,FALSE,"Pharm";#N/A,#N/A,FALSE,"WWCM"}</definedName>
    <definedName name="DEDZD" localSheetId="5" hidden="1">{#N/A,#N/A,FALSE,"Pharm";#N/A,#N/A,FALSE,"WWCM"}</definedName>
    <definedName name="DEDZD" localSheetId="8" hidden="1">{#N/A,#N/A,FALSE,"Pharm";#N/A,#N/A,FALSE,"WWCM"}</definedName>
    <definedName name="DEDZD" localSheetId="9" hidden="1">{#N/A,#N/A,FALSE,"Pharm";#N/A,#N/A,FALSE,"WWCM"}</definedName>
    <definedName name="DEDZD" hidden="1">{#N/A,#N/A,FALSE,"Pharm";#N/A,#N/A,FALSE,"WWCM"}</definedName>
    <definedName name="DEE" localSheetId="14" hidden="1">{#N/A,#N/A,FALSE,"Pharm";#N/A,#N/A,FALSE,"WWCM"}</definedName>
    <definedName name="DEE" localSheetId="5" hidden="1">{#N/A,#N/A,FALSE,"Pharm";#N/A,#N/A,FALSE,"WWCM"}</definedName>
    <definedName name="DEE" localSheetId="8" hidden="1">{#N/A,#N/A,FALSE,"Pharm";#N/A,#N/A,FALSE,"WWCM"}</definedName>
    <definedName name="DEE" localSheetId="9" hidden="1">{#N/A,#N/A,FALSE,"Pharm";#N/A,#N/A,FALSE,"WWCM"}</definedName>
    <definedName name="DEE" hidden="1">{#N/A,#N/A,FALSE,"Pharm";#N/A,#N/A,FALSE,"WWCM"}</definedName>
    <definedName name="DespachoGWh" localSheetId="14">#REF!</definedName>
    <definedName name="DespachoGWh" localSheetId="8">#REF!</definedName>
    <definedName name="DespachoGWh">#REF!</definedName>
    <definedName name="DEZLFEZKLHF" localSheetId="14" hidden="1">{#N/A,#N/A,FALSE,"Pharm";#N/A,#N/A,FALSE,"WWCM"}</definedName>
    <definedName name="DEZLFEZKLHF" localSheetId="5" hidden="1">{#N/A,#N/A,FALSE,"Pharm";#N/A,#N/A,FALSE,"WWCM"}</definedName>
    <definedName name="DEZLFEZKLHF" localSheetId="8" hidden="1">{#N/A,#N/A,FALSE,"Pharm";#N/A,#N/A,FALSE,"WWCM"}</definedName>
    <definedName name="DEZLFEZKLHF" localSheetId="9" hidden="1">{#N/A,#N/A,FALSE,"Pharm";#N/A,#N/A,FALSE,"WWCM"}</definedName>
    <definedName name="DEZLFEZKLHF" hidden="1">{#N/A,#N/A,FALSE,"Pharm";#N/A,#N/A,FALSE,"WWCM"}</definedName>
    <definedName name="DF" localSheetId="14" hidden="1">{#N/A,#N/A,FALSE,"Layout Aktiva";#N/A,#N/A,FALSE,"Layout Passiva"}</definedName>
    <definedName name="DF" localSheetId="5" hidden="1">{#N/A,#N/A,FALSE,"Layout Aktiva";#N/A,#N/A,FALSE,"Layout Passiva"}</definedName>
    <definedName name="DF" localSheetId="8" hidden="1">{#N/A,#N/A,FALSE,"Layout Aktiva";#N/A,#N/A,FALSE,"Layout Passiva"}</definedName>
    <definedName name="DF" localSheetId="9" hidden="1">{#N/A,#N/A,FALSE,"Layout Aktiva";#N/A,#N/A,FALSE,"Layout Passiva"}</definedName>
    <definedName name="DF" hidden="1">{#N/A,#N/A,FALSE,"Layout Aktiva";#N/A,#N/A,FALSE,"Layout Passiva"}</definedName>
    <definedName name="dfasdf" localSheetId="14" hidden="1">{"'Internat.oper.netti'!$B$1:$J$25"}</definedName>
    <definedName name="dfasdf" localSheetId="5" hidden="1">{"'Internat.oper.netti'!$B$1:$J$25"}</definedName>
    <definedName name="dfasdf" localSheetId="8" hidden="1">{"'Internat.oper.netti'!$B$1:$J$25"}</definedName>
    <definedName name="dfasdf" localSheetId="9" hidden="1">{"'Internat.oper.netti'!$B$1:$J$25"}</definedName>
    <definedName name="dfasdf" hidden="1">{"'Internat.oper.netti'!$B$1:$J$25"}</definedName>
    <definedName name="DFDD" localSheetId="14" hidden="1">{#N/A,#N/A,FALSE,"REPORT"}</definedName>
    <definedName name="DFDD" localSheetId="5" hidden="1">{#N/A,#N/A,FALSE,"REPORT"}</definedName>
    <definedName name="DFDD" localSheetId="8" hidden="1">{#N/A,#N/A,FALSE,"REPORT"}</definedName>
    <definedName name="DFDD" localSheetId="9" hidden="1">{#N/A,#N/A,FALSE,"REPORT"}</definedName>
    <definedName name="DFDD" hidden="1">{#N/A,#N/A,FALSE,"REPORT"}</definedName>
    <definedName name="DFDSF" localSheetId="14" hidden="1">#REF!</definedName>
    <definedName name="DFDSF" localSheetId="8" hidden="1">#REF!</definedName>
    <definedName name="DFDSF" hidden="1">#REF!</definedName>
    <definedName name="dfr" localSheetId="14" hidden="1">{#N/A,#N/A,FALSE,"Pharm";#N/A,#N/A,FALSE,"WWCM"}</definedName>
    <definedName name="dfr" localSheetId="5" hidden="1">{#N/A,#N/A,FALSE,"Pharm";#N/A,#N/A,FALSE,"WWCM"}</definedName>
    <definedName name="dfr" localSheetId="8" hidden="1">{#N/A,#N/A,FALSE,"Pharm";#N/A,#N/A,FALSE,"WWCM"}</definedName>
    <definedName name="dfr" localSheetId="9" hidden="1">{#N/A,#N/A,FALSE,"Pharm";#N/A,#N/A,FALSE,"WWCM"}</definedName>
    <definedName name="dfr" hidden="1">{#N/A,#N/A,FALSE,"Pharm";#N/A,#N/A,FALSE,"WWCM"}</definedName>
    <definedName name="DIÉSEL" localSheetId="14" hidden="1">#REF!</definedName>
    <definedName name="DIÉSEL" localSheetId="8" hidden="1">#REF!</definedName>
    <definedName name="DIÉSEL" hidden="1">#REF!</definedName>
    <definedName name="discount_date">[7]Control!$M$13</definedName>
    <definedName name="Discount_Rate">[7]Control!$M$10</definedName>
    <definedName name="Discount_rate_2001">[7]Control!$M$12</definedName>
    <definedName name="Discount_rate_2005">[7]Control!$M$11</definedName>
    <definedName name="djfsfk" localSheetId="14" hidden="1">{#N/A,#N/A,FALSE,"Mittelherkunft";#N/A,#N/A,FALSE,"Mittelverwendung"}</definedName>
    <definedName name="djfsfk" localSheetId="5" hidden="1">{#N/A,#N/A,FALSE,"Mittelherkunft";#N/A,#N/A,FALSE,"Mittelverwendung"}</definedName>
    <definedName name="djfsfk" localSheetId="8" hidden="1">{#N/A,#N/A,FALSE,"Mittelherkunft";#N/A,#N/A,FALSE,"Mittelverwendung"}</definedName>
    <definedName name="djfsfk" localSheetId="9" hidden="1">{#N/A,#N/A,FALSE,"Mittelherkunft";#N/A,#N/A,FALSE,"Mittelverwendung"}</definedName>
    <definedName name="djfsfk" hidden="1">{#N/A,#N/A,FALSE,"Mittelherkunft";#N/A,#N/A,FALSE,"Mittelverwendung"}</definedName>
    <definedName name="djksljd" localSheetId="14" hidden="1">{#N/A,#N/A,FALSE,"Other";#N/A,#N/A,FALSE,"Ace";#N/A,#N/A,FALSE,"Derm"}</definedName>
    <definedName name="djksljd" localSheetId="5" hidden="1">{#N/A,#N/A,FALSE,"Other";#N/A,#N/A,FALSE,"Ace";#N/A,#N/A,FALSE,"Derm"}</definedName>
    <definedName name="djksljd" localSheetId="8" hidden="1">{#N/A,#N/A,FALSE,"Other";#N/A,#N/A,FALSE,"Ace";#N/A,#N/A,FALSE,"Derm"}</definedName>
    <definedName name="djksljd" localSheetId="9" hidden="1">{#N/A,#N/A,FALSE,"Other";#N/A,#N/A,FALSE,"Ace";#N/A,#N/A,FALSE,"Derm"}</definedName>
    <definedName name="djksljd" hidden="1">{#N/A,#N/A,FALSE,"Other";#N/A,#N/A,FALSE,"Ace";#N/A,#N/A,FALSE,"Derm"}</definedName>
    <definedName name="dkgahirghigf" localSheetId="14" hidden="1">{#N/A,#N/A,FALSE,"Pharm";#N/A,#N/A,FALSE,"WWCM"}</definedName>
    <definedName name="dkgahirghigf" localSheetId="5" hidden="1">{#N/A,#N/A,FALSE,"Pharm";#N/A,#N/A,FALSE,"WWCM"}</definedName>
    <definedName name="dkgahirghigf" localSheetId="8" hidden="1">{#N/A,#N/A,FALSE,"Pharm";#N/A,#N/A,FALSE,"WWCM"}</definedName>
    <definedName name="dkgahirghigf" localSheetId="9" hidden="1">{#N/A,#N/A,FALSE,"Pharm";#N/A,#N/A,FALSE,"WWCM"}</definedName>
    <definedName name="dkgahirghigf" hidden="1">{#N/A,#N/A,FALSE,"Pharm";#N/A,#N/A,FALSE,"WWCM"}</definedName>
    <definedName name="DomGas_PJ_to_Tcf" localSheetId="14">'[7]LINKIN&gt;Conversions'!#REF!</definedName>
    <definedName name="DomGas_PJ_to_Tcf" localSheetId="8">'[7]LINKIN&gt;Conversions'!#REF!</definedName>
    <definedName name="DomGas_PJ_to_Tcf">'[7]LINKIN&gt;Conversions'!#REF!</definedName>
    <definedName name="dsadf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adf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adf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adf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ad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dsfsffss" localSheetId="14" hidden="1">{#N/A,#N/A,FALSE,"Pharm";#N/A,#N/A,FALSE,"WWCM"}</definedName>
    <definedName name="dsfsffss" localSheetId="5" hidden="1">{#N/A,#N/A,FALSE,"Pharm";#N/A,#N/A,FALSE,"WWCM"}</definedName>
    <definedName name="dsfsffss" localSheetId="8" hidden="1">{#N/A,#N/A,FALSE,"Pharm";#N/A,#N/A,FALSE,"WWCM"}</definedName>
    <definedName name="dsfsffss" localSheetId="9" hidden="1">{#N/A,#N/A,FALSE,"Pharm";#N/A,#N/A,FALSE,"WWCM"}</definedName>
    <definedName name="dsfsffss" hidden="1">{#N/A,#N/A,FALSE,"Pharm";#N/A,#N/A,FALSE,"WWCM"}</definedName>
    <definedName name="E" localSheetId="14" hidden="1">{#N/A,#N/A,FALSE,"Layout GuV"}</definedName>
    <definedName name="E" localSheetId="5" hidden="1">{#N/A,#N/A,FALSE,"Layout GuV"}</definedName>
    <definedName name="E" localSheetId="8" hidden="1">{#N/A,#N/A,FALSE,"Layout GuV"}</definedName>
    <definedName name="E" localSheetId="9" hidden="1">{#N/A,#N/A,FALSE,"Layout GuV"}</definedName>
    <definedName name="E" hidden="1">{#N/A,#N/A,FALSE,"Layout GuV"}</definedName>
    <definedName name="EEE" localSheetId="14" hidden="1">{#N/A,#N/A,FALSE,"Pharm";#N/A,#N/A,FALSE,"WWCM"}</definedName>
    <definedName name="EEE" localSheetId="5" hidden="1">{#N/A,#N/A,FALSE,"Pharm";#N/A,#N/A,FALSE,"WWCM"}</definedName>
    <definedName name="EEE" localSheetId="8" hidden="1">{#N/A,#N/A,FALSE,"Pharm";#N/A,#N/A,FALSE,"WWCM"}</definedName>
    <definedName name="EEE" localSheetId="9" hidden="1">{#N/A,#N/A,FALSE,"Pharm";#N/A,#N/A,FALSE,"WWCM"}</definedName>
    <definedName name="EEE" hidden="1">{#N/A,#N/A,FALSE,"Pharm";#N/A,#N/A,FALSE,"WWCM"}</definedName>
    <definedName name="eeeee" localSheetId="14" hidden="1">{#N/A,#N/A,FALSE,"Pharm";#N/A,#N/A,FALSE,"WWCM"}</definedName>
    <definedName name="eeeee" localSheetId="5" hidden="1">{#N/A,#N/A,FALSE,"Pharm";#N/A,#N/A,FALSE,"WWCM"}</definedName>
    <definedName name="eeeee" localSheetId="8" hidden="1">{#N/A,#N/A,FALSE,"Pharm";#N/A,#N/A,FALSE,"WWCM"}</definedName>
    <definedName name="eeeee" localSheetId="9" hidden="1">{#N/A,#N/A,FALSE,"Pharm";#N/A,#N/A,FALSE,"WWCM"}</definedName>
    <definedName name="eeeee" hidden="1">{#N/A,#N/A,FALSE,"Pharm";#N/A,#N/A,FALSE,"WWCM"}</definedName>
    <definedName name="Eff_Roy_Rate">[7]Control!$M$41</definedName>
    <definedName name="EFqef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Fqef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Fqef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Fqef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Fq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ejkfgkjze" localSheetId="14" hidden="1">{#N/A,#N/A,FALSE,"Pharm";#N/A,#N/A,FALSE,"WWCM"}</definedName>
    <definedName name="ejkfgkjze" localSheetId="5" hidden="1">{#N/A,#N/A,FALSE,"Pharm";#N/A,#N/A,FALSE,"WWCM"}</definedName>
    <definedName name="ejkfgkjze" localSheetId="8" hidden="1">{#N/A,#N/A,FALSE,"Pharm";#N/A,#N/A,FALSE,"WWCM"}</definedName>
    <definedName name="ejkfgkjze" localSheetId="9" hidden="1">{#N/A,#N/A,FALSE,"Pharm";#N/A,#N/A,FALSE,"WWCM"}</definedName>
    <definedName name="ejkfgkjze" hidden="1">{#N/A,#N/A,FALSE,"Pharm";#N/A,#N/A,FALSE,"WWCM"}</definedName>
    <definedName name="eqef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qef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qef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qef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qe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d" localSheetId="14" hidden="1">{#N/A,#N/A,FALSE,"Pharm";#N/A,#N/A,FALSE,"WWCM"}</definedName>
    <definedName name="erd" localSheetId="5" hidden="1">{#N/A,#N/A,FALSE,"Pharm";#N/A,#N/A,FALSE,"WWCM"}</definedName>
    <definedName name="erd" localSheetId="8" hidden="1">{#N/A,#N/A,FALSE,"Pharm";#N/A,#N/A,FALSE,"WWCM"}</definedName>
    <definedName name="erd" localSheetId="9" hidden="1">{#N/A,#N/A,FALSE,"Pharm";#N/A,#N/A,FALSE,"WWCM"}</definedName>
    <definedName name="erd" hidden="1">{#N/A,#N/A,FALSE,"Pharm";#N/A,#N/A,FALSE,"WWCM"}</definedName>
    <definedName name="erer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3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erererer" localSheetId="14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rerer" localSheetId="5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rerer" localSheetId="8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rerer" localSheetId="9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erere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Erfolgsplanung" localSheetId="14" hidden="1">{"'Internat.oper.netti'!$B$1:$J$25"}</definedName>
    <definedName name="Erfolgsplanung" localSheetId="5" hidden="1">{"'Internat.oper.netti'!$B$1:$J$25"}</definedName>
    <definedName name="Erfolgsplanung" localSheetId="8" hidden="1">{"'Internat.oper.netti'!$B$1:$J$25"}</definedName>
    <definedName name="Erfolgsplanung" localSheetId="9" hidden="1">{"'Internat.oper.netti'!$B$1:$J$25"}</definedName>
    <definedName name="Erfolgsplanung" hidden="1">{"'Internat.oper.netti'!$B$1:$J$25"}</definedName>
    <definedName name="erryeyetyuu" localSheetId="14" hidden="1">{#N/A,#N/A,FALSE,"Pharm";#N/A,#N/A,FALSE,"WWCM"}</definedName>
    <definedName name="erryeyetyuu" localSheetId="5" hidden="1">{#N/A,#N/A,FALSE,"Pharm";#N/A,#N/A,FALSE,"WWCM"}</definedName>
    <definedName name="erryeyetyuu" localSheetId="8" hidden="1">{#N/A,#N/A,FALSE,"Pharm";#N/A,#N/A,FALSE,"WWCM"}</definedName>
    <definedName name="erryeyetyuu" localSheetId="9" hidden="1">{#N/A,#N/A,FALSE,"Pharm";#N/A,#N/A,FALSE,"WWCM"}</definedName>
    <definedName name="erryeyetyuu" hidden="1">{#N/A,#N/A,FALSE,"Pharm";#N/A,#N/A,FALSE,"WWCM"}</definedName>
    <definedName name="esc" localSheetId="14" hidden="1">{"Bruto",#N/A,FALSE,"CONV3T.XLS";"Neto",#N/A,FALSE,"CONV3T.XLS";"UnoB",#N/A,FALSE,"CONV3T.XLS";"Bruto",#N/A,FALSE,"CONV4T.XLS";"Neto",#N/A,FALSE,"CONV4T.XLS";"UnoB",#N/A,FALSE,"CONV4T.XLS"}</definedName>
    <definedName name="esc" localSheetId="5" hidden="1">{"Bruto",#N/A,FALSE,"CONV3T.XLS";"Neto",#N/A,FALSE,"CONV3T.XLS";"UnoB",#N/A,FALSE,"CONV3T.XLS";"Bruto",#N/A,FALSE,"CONV4T.XLS";"Neto",#N/A,FALSE,"CONV4T.XLS";"UnoB",#N/A,FALSE,"CONV4T.XLS"}</definedName>
    <definedName name="esc" localSheetId="8" hidden="1">{"Bruto",#N/A,FALSE,"CONV3T.XLS";"Neto",#N/A,FALSE,"CONV3T.XLS";"UnoB",#N/A,FALSE,"CONV3T.XLS";"Bruto",#N/A,FALSE,"CONV4T.XLS";"Neto",#N/A,FALSE,"CONV4T.XLS";"UnoB",#N/A,FALSE,"CONV4T.XLS"}</definedName>
    <definedName name="esc" localSheetId="9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ESSAI" localSheetId="14" hidden="1">{#N/A,#N/A,FALSE,"Pharm";#N/A,#N/A,FALSE,"WWCM"}</definedName>
    <definedName name="ESSAI" localSheetId="5" hidden="1">{#N/A,#N/A,FALSE,"Pharm";#N/A,#N/A,FALSE,"WWCM"}</definedName>
    <definedName name="ESSAI" localSheetId="8" hidden="1">{#N/A,#N/A,FALSE,"Pharm";#N/A,#N/A,FALSE,"WWCM"}</definedName>
    <definedName name="ESSAI" localSheetId="9" hidden="1">{#N/A,#N/A,FALSE,"Pharm";#N/A,#N/A,FALSE,"WWCM"}</definedName>
    <definedName name="ESSAI" hidden="1">{#N/A,#N/A,FALSE,"Pharm";#N/A,#N/A,FALSE,"WWCM"}</definedName>
    <definedName name="ewwe" localSheetId="14" hidden="1">{#N/A,#N/A,FALSE,"REPORT"}</definedName>
    <definedName name="ewwe" localSheetId="5" hidden="1">{#N/A,#N/A,FALSE,"REPORT"}</definedName>
    <definedName name="ewwe" localSheetId="8" hidden="1">{#N/A,#N/A,FALSE,"REPORT"}</definedName>
    <definedName name="ewwe" localSheetId="9" hidden="1">{#N/A,#N/A,FALSE,"REPORT"}</definedName>
    <definedName name="ewwe" hidden="1">{#N/A,#N/A,FALSE,"REPORT"}</definedName>
    <definedName name="excl" localSheetId="14" hidden="1">{"'Internat.oper.netti'!$B$1:$J$25"}</definedName>
    <definedName name="excl" localSheetId="5" hidden="1">{"'Internat.oper.netti'!$B$1:$J$25"}</definedName>
    <definedName name="excl" localSheetId="8" hidden="1">{"'Internat.oper.netti'!$B$1:$J$25"}</definedName>
    <definedName name="excl" localSheetId="9" hidden="1">{"'Internat.oper.netti'!$B$1:$J$25"}</definedName>
    <definedName name="excl" hidden="1">{"'Internat.oper.netti'!$B$1:$J$25"}</definedName>
    <definedName name="exl" localSheetId="14" hidden="1">{"'Internat.oper.netti'!$B$1:$J$25"}</definedName>
    <definedName name="exl" localSheetId="5" hidden="1">{"'Internat.oper.netti'!$B$1:$J$25"}</definedName>
    <definedName name="exl" localSheetId="8" hidden="1">{"'Internat.oper.netti'!$B$1:$J$25"}</definedName>
    <definedName name="exl" localSheetId="9" hidden="1">{"'Internat.oper.netti'!$B$1:$J$25"}</definedName>
    <definedName name="exl" hidden="1">{"'Internat.oper.netti'!$B$1:$J$25"}</definedName>
    <definedName name="F_comparativo" localSheetId="14" hidden="1">#REF!</definedName>
    <definedName name="F_comparativo" localSheetId="8" hidden="1">#REF!</definedName>
    <definedName name="F_comparativo" hidden="1">#REF!</definedName>
    <definedName name="Facturación_comparativo" localSheetId="14" hidden="1">#REF!</definedName>
    <definedName name="Facturación_comparativo" localSheetId="8" hidden="1">#REF!</definedName>
    <definedName name="Facturación_comparativo" hidden="1">#REF!</definedName>
    <definedName name="FAI_2013">'[9]2.1 Factores Ajuste Precios'!$D$12</definedName>
    <definedName name="FAI_2015">'[9]2.1 Factores Ajuste Precios'!$D$11</definedName>
    <definedName name="FDFD" localSheetId="14" hidden="1">{#N/A,#N/A,FALSE,"Pharm";#N/A,#N/A,FALSE,"WWCM"}</definedName>
    <definedName name="FDFD" localSheetId="5" hidden="1">{#N/A,#N/A,FALSE,"Pharm";#N/A,#N/A,FALSE,"WWCM"}</definedName>
    <definedName name="FDFD" localSheetId="8" hidden="1">{#N/A,#N/A,FALSE,"Pharm";#N/A,#N/A,FALSE,"WWCM"}</definedName>
    <definedName name="FDFD" localSheetId="9" hidden="1">{#N/A,#N/A,FALSE,"Pharm";#N/A,#N/A,FALSE,"WWCM"}</definedName>
    <definedName name="FDFD" hidden="1">{#N/A,#N/A,FALSE,"Pharm";#N/A,#N/A,FALSE,"WWCM"}</definedName>
    <definedName name="fds" localSheetId="14" hidden="1">{#N/A,#N/A,FALSE,"Pharm";#N/A,#N/A,FALSE,"WWCM"}</definedName>
    <definedName name="fds" localSheetId="5" hidden="1">{#N/A,#N/A,FALSE,"Pharm";#N/A,#N/A,FALSE,"WWCM"}</definedName>
    <definedName name="fds" localSheetId="8" hidden="1">{#N/A,#N/A,FALSE,"Pharm";#N/A,#N/A,FALSE,"WWCM"}</definedName>
    <definedName name="fds" localSheetId="9" hidden="1">{#N/A,#N/A,FALSE,"Pharm";#N/A,#N/A,FALSE,"WWCM"}</definedName>
    <definedName name="fds" hidden="1">{#N/A,#N/A,FALSE,"Pharm";#N/A,#N/A,FALSE,"WWCM"}</definedName>
    <definedName name="ff" localSheetId="14" hidden="1">{#N/A,#N/A,FALSE,"Pharm";#N/A,#N/A,FALSE,"WWCM"}</definedName>
    <definedName name="ff" localSheetId="5" hidden="1">#N/A</definedName>
    <definedName name="ff" localSheetId="8" hidden="1">{#N/A,#N/A,FALSE,"Pharm";#N/A,#N/A,FALSE,"WWCM"}</definedName>
    <definedName name="ff" localSheetId="9" hidden="1">{#N/A,#N/A,FALSE,"Pharm";#N/A,#N/A,FALSE,"WWCM"}</definedName>
    <definedName name="ff" hidden="1">{#N/A,#N/A,FALSE,"Pharm";#N/A,#N/A,FALSE,"WWCM"}</definedName>
    <definedName name="fff" localSheetId="14" hidden="1">{#N/A,#N/A,FALSE,"Pharm";#N/A,#N/A,FALSE,"WWCM"}</definedName>
    <definedName name="fff" localSheetId="5" hidden="1">{#N/A,#N/A,FALSE,"Pharm";#N/A,#N/A,FALSE,"WWCM"}</definedName>
    <definedName name="fff" localSheetId="8" hidden="1">{#N/A,#N/A,FALSE,"Pharm";#N/A,#N/A,FALSE,"WWCM"}</definedName>
    <definedName name="fff" localSheetId="9" hidden="1">{#N/A,#N/A,FALSE,"Pharm";#N/A,#N/A,FALSE,"WWCM"}</definedName>
    <definedName name="fff" hidden="1">{#N/A,#N/A,FALSE,"Pharm";#N/A,#N/A,FALSE,"WWCM"}</definedName>
    <definedName name="fffff" localSheetId="14" hidden="1">{#N/A,#N/A,FALSE,"Mittelherkunft";#N/A,#N/A,FALSE,"Mittelverwendung"}</definedName>
    <definedName name="fffff" localSheetId="5" hidden="1">{#N/A,#N/A,FALSE,"Mittelherkunft";#N/A,#N/A,FALSE,"Mittelverwendung"}</definedName>
    <definedName name="fffff" localSheetId="8" hidden="1">{#N/A,#N/A,FALSE,"Mittelherkunft";#N/A,#N/A,FALSE,"Mittelverwendung"}</definedName>
    <definedName name="fffff" localSheetId="9" hidden="1">{#N/A,#N/A,FALSE,"Mittelherkunft";#N/A,#N/A,FALSE,"Mittelverwendung"}</definedName>
    <definedName name="fffff" hidden="1">{#N/A,#N/A,FALSE,"Mittelherkunft";#N/A,#N/A,FALSE,"Mittelverwendung"}</definedName>
    <definedName name="fffffff" localSheetId="14" hidden="1">{#N/A,#N/A,FALSE,"Pharm";#N/A,#N/A,FALSE,"WWCM"}</definedName>
    <definedName name="fffffff" localSheetId="5" hidden="1">{#N/A,#N/A,FALSE,"Pharm";#N/A,#N/A,FALSE,"WWCM"}</definedName>
    <definedName name="fffffff" localSheetId="8" hidden="1">{#N/A,#N/A,FALSE,"Pharm";#N/A,#N/A,FALSE,"WWCM"}</definedName>
    <definedName name="fffffff" localSheetId="9" hidden="1">{#N/A,#N/A,FALSE,"Pharm";#N/A,#N/A,FALSE,"WWCM"}</definedName>
    <definedName name="fffffff" hidden="1">{#N/A,#N/A,FALSE,"Pharm";#N/A,#N/A,FALSE,"WWCM"}</definedName>
    <definedName name="fg" localSheetId="14" hidden="1">{#N/A,#N/A,FALSE,"REPORT"}</definedName>
    <definedName name="fg" localSheetId="5" hidden="1">{#N/A,#N/A,FALSE,"REPORT"}</definedName>
    <definedName name="fg" localSheetId="8" hidden="1">{#N/A,#N/A,FALSE,"REPORT"}</definedName>
    <definedName name="fg" localSheetId="9" hidden="1">{#N/A,#N/A,FALSE,"REPORT"}</definedName>
    <definedName name="fg" hidden="1">{#N/A,#N/A,FALSE,"REPORT"}</definedName>
    <definedName name="fgkjkh" localSheetId="14" hidden="1">{#N/A,#N/A,FALSE,"REPORT"}</definedName>
    <definedName name="fgkjkh" localSheetId="5" hidden="1">{#N/A,#N/A,FALSE,"REPORT"}</definedName>
    <definedName name="fgkjkh" localSheetId="8" hidden="1">{#N/A,#N/A,FALSE,"REPORT"}</definedName>
    <definedName name="fgkjkh" localSheetId="9" hidden="1">{#N/A,#N/A,FALSE,"REPORT"}</definedName>
    <definedName name="fgkjkh" hidden="1">{#N/A,#N/A,FALSE,"REPORT"}</definedName>
    <definedName name="fgrdf" localSheetId="14" hidden="1">{#N/A,#N/A,FALSE,"Layout GuV"}</definedName>
    <definedName name="fgrdf" localSheetId="5" hidden="1">{#N/A,#N/A,FALSE,"Layout GuV"}</definedName>
    <definedName name="fgrdf" localSheetId="8" hidden="1">{#N/A,#N/A,FALSE,"Layout GuV"}</definedName>
    <definedName name="fgrdf" localSheetId="9" hidden="1">{#N/A,#N/A,FALSE,"Layout GuV"}</definedName>
    <definedName name="fgrdf" hidden="1">{#N/A,#N/A,FALSE,"Layout GuV"}</definedName>
    <definedName name="fill" localSheetId="14">#REF!</definedName>
    <definedName name="fill" localSheetId="8">#REF!</definedName>
    <definedName name="fill">#REF!</definedName>
    <definedName name="FJEZK" localSheetId="14" hidden="1">{#N/A,#N/A,FALSE,"Pharm";#N/A,#N/A,FALSE,"WWCM"}</definedName>
    <definedName name="FJEZK" localSheetId="5" hidden="1">{#N/A,#N/A,FALSE,"Pharm";#N/A,#N/A,FALSE,"WWCM"}</definedName>
    <definedName name="FJEZK" localSheetId="8" hidden="1">{#N/A,#N/A,FALSE,"Pharm";#N/A,#N/A,FALSE,"WWCM"}</definedName>
    <definedName name="FJEZK" localSheetId="9" hidden="1">{#N/A,#N/A,FALSE,"Pharm";#N/A,#N/A,FALSE,"WWCM"}</definedName>
    <definedName name="FJEZK" hidden="1">{#N/A,#N/A,FALSE,"Pharm";#N/A,#N/A,FALSE,"WWCM"}</definedName>
    <definedName name="Forex_Assumption_2001">[7]Control!$M$17</definedName>
    <definedName name="Forex_Assumption_2012">[7]Control!$M$20</definedName>
    <definedName name="Forex_Assumption_2013">[7]Control!$M$23</definedName>
    <definedName name="FRF" localSheetId="14" hidden="1">{#N/A,#N/A,FALSE,"1";#N/A,#N/A,FALSE,"2";#N/A,#N/A,FALSE,"16 - 17";#N/A,#N/A,FALSE,"18 - 19";#N/A,#N/A,FALSE,"26";#N/A,#N/A,FALSE,"27";#N/A,#N/A,FALSE,"28"}</definedName>
    <definedName name="FRF" localSheetId="5" hidden="1">{#N/A,#N/A,FALSE,"1";#N/A,#N/A,FALSE,"2";#N/A,#N/A,FALSE,"16 - 17";#N/A,#N/A,FALSE,"18 - 19";#N/A,#N/A,FALSE,"26";#N/A,#N/A,FALSE,"27";#N/A,#N/A,FALSE,"28"}</definedName>
    <definedName name="FRF" localSheetId="8" hidden="1">{#N/A,#N/A,FALSE,"1";#N/A,#N/A,FALSE,"2";#N/A,#N/A,FALSE,"16 - 17";#N/A,#N/A,FALSE,"18 - 19";#N/A,#N/A,FALSE,"26";#N/A,#N/A,FALSE,"27";#N/A,#N/A,FALSE,"28"}</definedName>
    <definedName name="FRF" localSheetId="9" hidden="1">{#N/A,#N/A,FALSE,"1";#N/A,#N/A,FALSE,"2";#N/A,#N/A,FALSE,"16 - 17";#N/A,#N/A,FALSE,"18 - 19";#N/A,#N/A,FALSE,"26";#N/A,#N/A,FALSE,"27";#N/A,#N/A,FALSE,"28"}</definedName>
    <definedName name="FRF" hidden="1">{#N/A,#N/A,FALSE,"1";#N/A,#N/A,FALSE,"2";#N/A,#N/A,FALSE,"16 - 17";#N/A,#N/A,FALSE,"18 - 19";#N/A,#N/A,FALSE,"26";#N/A,#N/A,FALSE,"27";#N/A,#N/A,FALSE,"28"}</definedName>
    <definedName name="FRFERFE" localSheetId="14" hidden="1">{#N/A,#N/A,FALSE,"Pharm";#N/A,#N/A,FALSE,"WWCM"}</definedName>
    <definedName name="FRFERFE" localSheetId="5" hidden="1">{#N/A,#N/A,FALSE,"Pharm";#N/A,#N/A,FALSE,"WWCM"}</definedName>
    <definedName name="FRFERFE" localSheetId="8" hidden="1">{#N/A,#N/A,FALSE,"Pharm";#N/A,#N/A,FALSE,"WWCM"}</definedName>
    <definedName name="FRFERFE" localSheetId="9" hidden="1">{#N/A,#N/A,FALSE,"Pharm";#N/A,#N/A,FALSE,"WWCM"}</definedName>
    <definedName name="FRFERFE" hidden="1">{#N/A,#N/A,FALSE,"Pharm";#N/A,#N/A,FALSE,"WWCM"}</definedName>
    <definedName name="fsfs" localSheetId="14" hidden="1">{#N/A,#N/A,FALSE,"Layout Cash Flow"}</definedName>
    <definedName name="fsfs" localSheetId="5" hidden="1">{#N/A,#N/A,FALSE,"Layout Cash Flow"}</definedName>
    <definedName name="fsfs" localSheetId="8" hidden="1">{#N/A,#N/A,FALSE,"Layout Cash Flow"}</definedName>
    <definedName name="fsfs" localSheetId="9" hidden="1">{#N/A,#N/A,FALSE,"Layout Cash Flow"}</definedName>
    <definedName name="fsfs" hidden="1">{#N/A,#N/A,FALSE,"Layout Cash Flow"}</definedName>
    <definedName name="ft">35.31466</definedName>
    <definedName name="FVG" localSheetId="14" hidden="1">{#N/A,#N/A,FALSE,"Pharm";#N/A,#N/A,FALSE,"WWCM"}</definedName>
    <definedName name="FVG" localSheetId="5" hidden="1">{#N/A,#N/A,FALSE,"Pharm";#N/A,#N/A,FALSE,"WWCM"}</definedName>
    <definedName name="FVG" localSheetId="8" hidden="1">{#N/A,#N/A,FALSE,"Pharm";#N/A,#N/A,FALSE,"WWCM"}</definedName>
    <definedName name="FVG" localSheetId="9" hidden="1">{#N/A,#N/A,FALSE,"Pharm";#N/A,#N/A,FALSE,"WWCM"}</definedName>
    <definedName name="FVG" hidden="1">{#N/A,#N/A,FALSE,"Pharm";#N/A,#N/A,FALSE,"WWCM"}</definedName>
    <definedName name="fwwefwef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wwefwef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wwefwef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wwefwef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w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fxdghsfgh" localSheetId="14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localSheetId="5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localSheetId="8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localSheetId="9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fxdghsfgh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g" localSheetId="14" hidden="1">{#N/A,#N/A,FALSE,"Pharm";#N/A,#N/A,FALSE,"WWCM"}</definedName>
    <definedName name="g" localSheetId="5" hidden="1">{#N/A,#N/A,FALSE,"Pharm";#N/A,#N/A,FALSE,"WWCM"}</definedName>
    <definedName name="g" localSheetId="8" hidden="1">{#N/A,#N/A,FALSE,"Pharm";#N/A,#N/A,FALSE,"WWCM"}</definedName>
    <definedName name="g" localSheetId="9" hidden="1">{#N/A,#N/A,FALSE,"Pharm";#N/A,#N/A,FALSE,"WWCM"}</definedName>
    <definedName name="g" hidden="1">{#N/A,#N/A,FALSE,"Pharm";#N/A,#N/A,FALSE,"WWCM"}</definedName>
    <definedName name="GC" localSheetId="14">#REF!</definedName>
    <definedName name="GC" localSheetId="8">#REF!</definedName>
    <definedName name="GC">#REF!</definedName>
    <definedName name="GDBT" localSheetId="14" hidden="1">#REF!</definedName>
    <definedName name="GDBT" localSheetId="8" hidden="1">#REF!</definedName>
    <definedName name="GDBT" hidden="1">#REF!</definedName>
    <definedName name="gdfgdf" localSheetId="14" hidden="1">{#N/A,#N/A,FALSE,"Pharm";#N/A,#N/A,FALSE,"WWCM"}</definedName>
    <definedName name="gdfgdf" localSheetId="5" hidden="1">{#N/A,#N/A,FALSE,"Pharm";#N/A,#N/A,FALSE,"WWCM"}</definedName>
    <definedName name="gdfgdf" localSheetId="8" hidden="1">{#N/A,#N/A,FALSE,"Pharm";#N/A,#N/A,FALSE,"WWCM"}</definedName>
    <definedName name="gdfgdf" localSheetId="9" hidden="1">{#N/A,#N/A,FALSE,"Pharm";#N/A,#N/A,FALSE,"WWCM"}</definedName>
    <definedName name="gdfgdf" hidden="1">{#N/A,#N/A,FALSE,"Pharm";#N/A,#N/A,FALSE,"WWCM"}</definedName>
    <definedName name="gfdjhjh" localSheetId="14" hidden="1">{#N/A,#N/A,FALSE,"Pharm";#N/A,#N/A,FALSE,"WWCM"}</definedName>
    <definedName name="gfdjhjh" localSheetId="5" hidden="1">{#N/A,#N/A,FALSE,"Pharm";#N/A,#N/A,FALSE,"WWCM"}</definedName>
    <definedName name="gfdjhjh" localSheetId="8" hidden="1">{#N/A,#N/A,FALSE,"Pharm";#N/A,#N/A,FALSE,"WWCM"}</definedName>
    <definedName name="gfdjhjh" localSheetId="9" hidden="1">{#N/A,#N/A,FALSE,"Pharm";#N/A,#N/A,FALSE,"WWCM"}</definedName>
    <definedName name="gfdjhjh" hidden="1">{#N/A,#N/A,FALSE,"Pharm";#N/A,#N/A,FALSE,"WWCM"}</definedName>
    <definedName name="ghgiuitp" localSheetId="14" hidden="1">{#N/A,#N/A,FALSE,"Pharm";#N/A,#N/A,FALSE,"WWCM"}</definedName>
    <definedName name="ghgiuitp" localSheetId="5" hidden="1">{#N/A,#N/A,FALSE,"Pharm";#N/A,#N/A,FALSE,"WWCM"}</definedName>
    <definedName name="ghgiuitp" localSheetId="8" hidden="1">{#N/A,#N/A,FALSE,"Pharm";#N/A,#N/A,FALSE,"WWCM"}</definedName>
    <definedName name="ghgiuitp" localSheetId="9" hidden="1">{#N/A,#N/A,FALSE,"Pharm";#N/A,#N/A,FALSE,"WWCM"}</definedName>
    <definedName name="ghgiuitp" hidden="1">{#N/A,#N/A,FALSE,"Pharm";#N/A,#N/A,FALSE,"WWCM"}</definedName>
    <definedName name="ghjggjh" localSheetId="14" hidden="1">{#N/A,#N/A,FALSE,"Pharm";#N/A,#N/A,FALSE,"WWCM"}</definedName>
    <definedName name="ghjggjh" localSheetId="5" hidden="1">{#N/A,#N/A,FALSE,"Pharm";#N/A,#N/A,FALSE,"WWCM"}</definedName>
    <definedName name="ghjggjh" localSheetId="8" hidden="1">{#N/A,#N/A,FALSE,"Pharm";#N/A,#N/A,FALSE,"WWCM"}</definedName>
    <definedName name="ghjggjh" localSheetId="9" hidden="1">{#N/A,#N/A,FALSE,"Pharm";#N/A,#N/A,FALSE,"WWCM"}</definedName>
    <definedName name="ghjggjh" hidden="1">{#N/A,#N/A,FALSE,"Pharm";#N/A,#N/A,FALSE,"WWCM"}</definedName>
    <definedName name="gkjkmum" localSheetId="14" hidden="1">{#N/A,#N/A,FALSE,"TOT";#N/A,#N/A,FALSE,"PEP";#N/A,#N/A,FALSE,"REF";#N/A,#N/A,FALSE,"GAS";#N/A,#N/A,FALSE,"PET";#N/A,#N/A,FALSE,"COR"}</definedName>
    <definedName name="gkjkmum" localSheetId="5" hidden="1">{#N/A,#N/A,FALSE,"TOT";#N/A,#N/A,FALSE,"PEP";#N/A,#N/A,FALSE,"REF";#N/A,#N/A,FALSE,"GAS";#N/A,#N/A,FALSE,"PET";#N/A,#N/A,FALSE,"COR"}</definedName>
    <definedName name="gkjkmum" localSheetId="8" hidden="1">{#N/A,#N/A,FALSE,"TOT";#N/A,#N/A,FALSE,"PEP";#N/A,#N/A,FALSE,"REF";#N/A,#N/A,FALSE,"GAS";#N/A,#N/A,FALSE,"PET";#N/A,#N/A,FALSE,"COR"}</definedName>
    <definedName name="gkjkmum" localSheetId="9" hidden="1">{#N/A,#N/A,FALSE,"TOT";#N/A,#N/A,FALSE,"PEP";#N/A,#N/A,FALSE,"REF";#N/A,#N/A,FALSE,"GAS";#N/A,#N/A,FALSE,"PET";#N/A,#N/A,FALSE,"COR"}</definedName>
    <definedName name="gkjkmum" hidden="1">{#N/A,#N/A,FALSE,"TOT";#N/A,#N/A,FALSE,"PEP";#N/A,#N/A,FALSE,"REF";#N/A,#N/A,FALSE,"GAS";#N/A,#N/A,FALSE,"PET";#N/A,#N/A,FALSE,"COR"}</definedName>
    <definedName name="Global1" localSheetId="14" hidden="1">{#N/A,#N/A,FALSE,"Pharm";#N/A,#N/A,FALSE,"WWCM"}</definedName>
    <definedName name="Global1" localSheetId="5" hidden="1">{#N/A,#N/A,FALSE,"Pharm";#N/A,#N/A,FALSE,"WWCM"}</definedName>
    <definedName name="Global1" localSheetId="8" hidden="1">{#N/A,#N/A,FALSE,"Pharm";#N/A,#N/A,FALSE,"WWCM"}</definedName>
    <definedName name="Global1" localSheetId="9" hidden="1">{#N/A,#N/A,FALSE,"Pharm";#N/A,#N/A,FALSE,"WWCM"}</definedName>
    <definedName name="Global1" hidden="1">{#N/A,#N/A,FALSE,"Pharm";#N/A,#N/A,FALSE,"WWCM"}</definedName>
    <definedName name="Graf_TM_GDBT" localSheetId="14" hidden="1">#REF!</definedName>
    <definedName name="Graf_TM_GDBT" localSheetId="8" hidden="1">#REF!</definedName>
    <definedName name="Graf_TM_GDBT" hidden="1">#REF!</definedName>
    <definedName name="graph" localSheetId="14" hidden="1">{#N/A,#N/A,FALSE,"REPORT"}</definedName>
    <definedName name="graph" localSheetId="5" hidden="1">{#N/A,#N/A,FALSE,"REPORT"}</definedName>
    <definedName name="graph" localSheetId="8" hidden="1">{#N/A,#N/A,FALSE,"REPORT"}</definedName>
    <definedName name="graph" localSheetId="9" hidden="1">{#N/A,#N/A,FALSE,"REPORT"}</definedName>
    <definedName name="graph" hidden="1">{#N/A,#N/A,FALSE,"REPORT"}</definedName>
    <definedName name="gvbg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vbg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vbg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vbg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vbg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GWhHidro" localSheetId="14">[10]GAS!#REF!</definedName>
    <definedName name="GWhHidro" localSheetId="8">[10]GAS!#REF!</definedName>
    <definedName name="GWhHidro">[10]GAS!#REF!</definedName>
    <definedName name="h" localSheetId="14" hidden="1">{#N/A,#N/A,FALSE,"REPORT"}</definedName>
    <definedName name="h" localSheetId="5" hidden="1">#N/A</definedName>
    <definedName name="h" localSheetId="8" hidden="1">{#N/A,#N/A,FALSE,"REPORT"}</definedName>
    <definedName name="h" localSheetId="9" hidden="1">{#N/A,#N/A,FALSE,"REPORT"}</definedName>
    <definedName name="h" hidden="1">{#N/A,#N/A,FALSE,"REPORT"}</definedName>
    <definedName name="HFinGraph" localSheetId="14" hidden="1">{#N/A,#N/A,FALSE,"Pharm";#N/A,#N/A,FALSE,"WWCM"}</definedName>
    <definedName name="HFinGraph" localSheetId="5" hidden="1">{#N/A,#N/A,FALSE,"Pharm";#N/A,#N/A,FALSE,"WWCM"}</definedName>
    <definedName name="HFinGraph" localSheetId="8" hidden="1">{#N/A,#N/A,FALSE,"Pharm";#N/A,#N/A,FALSE,"WWCM"}</definedName>
    <definedName name="HFinGraph" localSheetId="9" hidden="1">{#N/A,#N/A,FALSE,"Pharm";#N/A,#N/A,FALSE,"WWCM"}</definedName>
    <definedName name="HFinGraph" hidden="1">{#N/A,#N/A,FALSE,"Pharm";#N/A,#N/A,FALSE,"WWCM"}</definedName>
    <definedName name="Hibh" localSheetId="14" hidden="1">{#N/A,#N/A,FALSE,"Pharm";#N/A,#N/A,FALSE,"WWCM"}</definedName>
    <definedName name="Hibh" localSheetId="5" hidden="1">{#N/A,#N/A,FALSE,"Pharm";#N/A,#N/A,FALSE,"WWCM"}</definedName>
    <definedName name="Hibh" localSheetId="8" hidden="1">{#N/A,#N/A,FALSE,"Pharm";#N/A,#N/A,FALSE,"WWCM"}</definedName>
    <definedName name="Hibh" localSheetId="9" hidden="1">{#N/A,#N/A,FALSE,"Pharm";#N/A,#N/A,FALSE,"WWCM"}</definedName>
    <definedName name="Hibh" hidden="1">{#N/A,#N/A,FALSE,"Pharm";#N/A,#N/A,FALSE,"WWCM"}</definedName>
    <definedName name="High" localSheetId="14" hidden="1">{#N/A,#N/A,FALSE,"Pharm";#N/A,#N/A,FALSE,"WWCM"}</definedName>
    <definedName name="High" localSheetId="5" hidden="1">{#N/A,#N/A,FALSE,"Pharm";#N/A,#N/A,FALSE,"WWCM"}</definedName>
    <definedName name="High" localSheetId="8" hidden="1">{#N/A,#N/A,FALSE,"Pharm";#N/A,#N/A,FALSE,"WWCM"}</definedName>
    <definedName name="High" localSheetId="9" hidden="1">{#N/A,#N/A,FALSE,"Pharm";#N/A,#N/A,FALSE,"WWCM"}</definedName>
    <definedName name="High" hidden="1">{#N/A,#N/A,FALSE,"Pharm";#N/A,#N/A,FALSE,"WWCM"}</definedName>
    <definedName name="hjhjffukfuk" localSheetId="14" hidden="1">{#N/A,#N/A,FALSE,"Pharm";#N/A,#N/A,FALSE,"WWCM"}</definedName>
    <definedName name="hjhjffukfuk" localSheetId="5" hidden="1">{#N/A,#N/A,FALSE,"Pharm";#N/A,#N/A,FALSE,"WWCM"}</definedName>
    <definedName name="hjhjffukfuk" localSheetId="8" hidden="1">{#N/A,#N/A,FALSE,"Pharm";#N/A,#N/A,FALSE,"WWCM"}</definedName>
    <definedName name="hjhjffukfuk" localSheetId="9" hidden="1">{#N/A,#N/A,FALSE,"Pharm";#N/A,#N/A,FALSE,"WWCM"}</definedName>
    <definedName name="hjhjffukfuk" hidden="1">{#N/A,#N/A,FALSE,"Pharm";#N/A,#N/A,FALSE,"WWCM"}</definedName>
    <definedName name="hjhjfkfukywrte" localSheetId="14" hidden="1">{#N/A,#N/A,FALSE,"Pharm";#N/A,#N/A,FALSE,"WWCM"}</definedName>
    <definedName name="hjhjfkfukywrte" localSheetId="5" hidden="1">{#N/A,#N/A,FALSE,"Pharm";#N/A,#N/A,FALSE,"WWCM"}</definedName>
    <definedName name="hjhjfkfukywrte" localSheetId="8" hidden="1">{#N/A,#N/A,FALSE,"Pharm";#N/A,#N/A,FALSE,"WWCM"}</definedName>
    <definedName name="hjhjfkfukywrte" localSheetId="9" hidden="1">{#N/A,#N/A,FALSE,"Pharm";#N/A,#N/A,FALSE,"WWCM"}</definedName>
    <definedName name="hjhjfkfukywrte" hidden="1">{#N/A,#N/A,FALSE,"Pharm";#N/A,#N/A,FALSE,"WWCM"}</definedName>
    <definedName name="hjhkjkl" localSheetId="14" hidden="1">{#N/A,#N/A,FALSE,"Pharm";#N/A,#N/A,FALSE,"WWCM"}</definedName>
    <definedName name="hjhkjkl" localSheetId="5" hidden="1">{#N/A,#N/A,FALSE,"Pharm";#N/A,#N/A,FALSE,"WWCM"}</definedName>
    <definedName name="hjhkjkl" localSheetId="8" hidden="1">{#N/A,#N/A,FALSE,"Pharm";#N/A,#N/A,FALSE,"WWCM"}</definedName>
    <definedName name="hjhkjkl" localSheetId="9" hidden="1">{#N/A,#N/A,FALSE,"Pharm";#N/A,#N/A,FALSE,"WWCM"}</definedName>
    <definedName name="hjhkjkl" hidden="1">{#N/A,#N/A,FALSE,"Pharm";#N/A,#N/A,FALSE,"WWCM"}</definedName>
    <definedName name="hjjjkk" localSheetId="14" hidden="1">{#N/A,#N/A,FALSE,"REPORT"}</definedName>
    <definedName name="hjjjkk" localSheetId="5" hidden="1">{#N/A,#N/A,FALSE,"REPORT"}</definedName>
    <definedName name="hjjjkk" localSheetId="8" hidden="1">{#N/A,#N/A,FALSE,"REPORT"}</definedName>
    <definedName name="hjjjkk" localSheetId="9" hidden="1">{#N/A,#N/A,FALSE,"REPORT"}</definedName>
    <definedName name="hjjjkk" hidden="1">{#N/A,#N/A,FALSE,"REPORT"}</definedName>
    <definedName name="hjjkk" localSheetId="14" hidden="1">{#N/A,#N/A,FALSE,"Pharm";#N/A,#N/A,FALSE,"WWCM"}</definedName>
    <definedName name="hjjkk" localSheetId="5" hidden="1">{#N/A,#N/A,FALSE,"Pharm";#N/A,#N/A,FALSE,"WWCM"}</definedName>
    <definedName name="hjjkk" localSheetId="8" hidden="1">{#N/A,#N/A,FALSE,"Pharm";#N/A,#N/A,FALSE,"WWCM"}</definedName>
    <definedName name="hjjkk" localSheetId="9" hidden="1">{#N/A,#N/A,FALSE,"Pharm";#N/A,#N/A,FALSE,"WWCM"}</definedName>
    <definedName name="hjjkk" hidden="1">{#N/A,#N/A,FALSE,"Pharm";#N/A,#N/A,FALSE,"WWCM"}</definedName>
    <definedName name="hjkk" localSheetId="14" hidden="1">{#N/A,#N/A,FALSE,"Pharm";#N/A,#N/A,FALSE,"WWCM"}</definedName>
    <definedName name="hjkk" localSheetId="5" hidden="1">{#N/A,#N/A,FALSE,"Pharm";#N/A,#N/A,FALSE,"WWCM"}</definedName>
    <definedName name="hjkk" localSheetId="8" hidden="1">{#N/A,#N/A,FALSE,"Pharm";#N/A,#N/A,FALSE,"WWCM"}</definedName>
    <definedName name="hjkk" localSheetId="9" hidden="1">{#N/A,#N/A,FALSE,"Pharm";#N/A,#N/A,FALSE,"WWCM"}</definedName>
    <definedName name="hjkk" hidden="1">{#N/A,#N/A,FALSE,"Pharm";#N/A,#N/A,FALSE,"WWCM"}</definedName>
    <definedName name="HKSH" localSheetId="14" hidden="1">{#N/A,#N/A,FALSE,"REPORT"}</definedName>
    <definedName name="HKSH" localSheetId="5" hidden="1">{#N/A,#N/A,FALSE,"REPORT"}</definedName>
    <definedName name="HKSH" localSheetId="8" hidden="1">{#N/A,#N/A,FALSE,"REPORT"}</definedName>
    <definedName name="HKSH" localSheetId="9" hidden="1">{#N/A,#N/A,FALSE,"REPORT"}</definedName>
    <definedName name="HKSH" hidden="1">{#N/A,#N/A,FALSE,"REPORT"}</definedName>
    <definedName name="HMG" localSheetId="14" hidden="1">{#N/A,#N/A,FALSE,"REPORT"}</definedName>
    <definedName name="HMG" localSheetId="5" hidden="1">{#N/A,#N/A,FALSE,"REPORT"}</definedName>
    <definedName name="HMG" localSheetId="8" hidden="1">{#N/A,#N/A,FALSE,"REPORT"}</definedName>
    <definedName name="HMG" localSheetId="9" hidden="1">{#N/A,#N/A,FALSE,"REPORT"}</definedName>
    <definedName name="HMG" hidden="1">{#N/A,#N/A,FALSE,"REPORT"}</definedName>
    <definedName name="hoy" localSheetId="14" hidden="1">#REF!</definedName>
    <definedName name="hoy" localSheetId="8" hidden="1">#REF!</definedName>
    <definedName name="hoy" hidden="1">#REF!</definedName>
    <definedName name="HTML_CodePage" hidden="1">1252</definedName>
    <definedName name="HTML_Control" localSheetId="14" hidden="1">{"'A'!$CL$1:$DB$170"}</definedName>
    <definedName name="HTML_Control" localSheetId="5" hidden="1">{"'Control de Gestión'!$A$2:$N$39"}</definedName>
    <definedName name="HTML_Control" localSheetId="8" hidden="1">{"'A'!$CL$1:$DB$170"}</definedName>
    <definedName name="HTML_Control" localSheetId="9" hidden="1">{"'A'!$CL$1:$DB$170"}</definedName>
    <definedName name="HTML_Control" hidden="1">{"'A'!$CL$1:$DB$170"}</definedName>
    <definedName name="HTML_Description" localSheetId="5" hidden="1">"CONSUMO DE COMBUSTIBLES"</definedName>
    <definedName name="HTML_Description" hidden="1">""</definedName>
    <definedName name="HTML_Email" hidden="1">""</definedName>
    <definedName name="HTML_Header" localSheetId="5" hidden="1">"Control de Gestión"</definedName>
    <definedName name="HTML_Header" hidden="1">"Local Currency to US Dollar"</definedName>
    <definedName name="HTML_LastUpdate" localSheetId="5" hidden="1">"21/10/99"</definedName>
    <definedName name="HTML_LastUpdate" hidden="1">"2/23/98"</definedName>
    <definedName name="HTML_LineAfter" localSheetId="5" hidden="1">TRUE</definedName>
    <definedName name="HTML_LineAfter" hidden="1">FALSE</definedName>
    <definedName name="HTML_LineBefore" localSheetId="5" hidden="1">TRUE</definedName>
    <definedName name="HTML_LineBefore" hidden="1">FALSE</definedName>
    <definedName name="HTML_Name" localSheetId="5" hidden="1">"Claudio González Rodríguez."</definedName>
    <definedName name="HTML_Name" hidden="1">"†††††††††††"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localSheetId="5" hidden="1">"C:\UID\Com1.htm"</definedName>
    <definedName name="HTML_PathFile" hidden="1">"S:\shared\finrpt\fx\rates\mar98l.htm"</definedName>
    <definedName name="HTML_PathFileMac" hidden="1">"Macintosh HD:HomePageStuff:New_Home_Page:datafile:ctryprem.html"</definedName>
    <definedName name="HTML_PathTemplate" hidden="1">"C:\UID\Com.htm"</definedName>
    <definedName name="HTML_Title" localSheetId="5" hidden="1">"Consumo de Combustibles"</definedName>
    <definedName name="HTML_Title" hidden="1">"Local Currency to US Dollar"</definedName>
    <definedName name="htyuityuiotio" localSheetId="14" hidden="1">{#N/A,#N/A,FALSE,"REPORT"}</definedName>
    <definedName name="htyuityuiotio" localSheetId="5" hidden="1">{#N/A,#N/A,FALSE,"REPORT"}</definedName>
    <definedName name="htyuityuiotio" localSheetId="8" hidden="1">{#N/A,#N/A,FALSE,"REPORT"}</definedName>
    <definedName name="htyuityuiotio" localSheetId="9" hidden="1">{#N/A,#N/A,FALSE,"REPORT"}</definedName>
    <definedName name="htyuityuiotio" hidden="1">{#N/A,#N/A,FALSE,"REPORT"}</definedName>
    <definedName name="Hypertention" localSheetId="14" hidden="1">{#N/A,#N/A,FALSE,"Pharm";#N/A,#N/A,FALSE,"WWCM"}</definedName>
    <definedName name="Hypertention" localSheetId="5" hidden="1">{#N/A,#N/A,FALSE,"Pharm";#N/A,#N/A,FALSE,"WWCM"}</definedName>
    <definedName name="Hypertention" localSheetId="8" hidden="1">{#N/A,#N/A,FALSE,"Pharm";#N/A,#N/A,FALSE,"WWCM"}</definedName>
    <definedName name="Hypertention" localSheetId="9" hidden="1">{#N/A,#N/A,FALSE,"Pharm";#N/A,#N/A,FALSE,"WWCM"}</definedName>
    <definedName name="Hypertention" hidden="1">{#N/A,#N/A,FALSE,"Pharm";#N/A,#N/A,FALSE,"WWCM"}</definedName>
    <definedName name="hypo" localSheetId="14" hidden="1">{#N/A,#N/A,FALSE,"Pharm";#N/A,#N/A,FALSE,"WWCM"}</definedName>
    <definedName name="hypo" localSheetId="5" hidden="1">{#N/A,#N/A,FALSE,"Pharm";#N/A,#N/A,FALSE,"WWCM"}</definedName>
    <definedName name="hypo" localSheetId="8" hidden="1">{#N/A,#N/A,FALSE,"Pharm";#N/A,#N/A,FALSE,"WWCM"}</definedName>
    <definedName name="hypo" localSheetId="9" hidden="1">{#N/A,#N/A,FALSE,"Pharm";#N/A,#N/A,FALSE,"WWCM"}</definedName>
    <definedName name="hypo" hidden="1">{#N/A,#N/A,FALSE,"Pharm";#N/A,#N/A,FALSE,"WWCM"}</definedName>
    <definedName name="i" hidden="1">#N/A</definedName>
    <definedName name="II" localSheetId="14" hidden="1">#REF!</definedName>
    <definedName name="ii" localSheetId="5" hidden="1">#N/A</definedName>
    <definedName name="II" localSheetId="8" hidden="1">#REF!</definedName>
    <definedName name="II" hidden="1">#REF!</definedName>
    <definedName name="iii" hidden="1">#N/A</definedName>
    <definedName name="ImpxPagar" localSheetId="14" hidden="1">{#N/A,#N/A,FALSE,"Aging Summary";#N/A,#N/A,FALSE,"Ratio Analysis";#N/A,#N/A,FALSE,"Test 120 Day Accts";#N/A,#N/A,FALSE,"Tickmarks"}</definedName>
    <definedName name="ImpxPagar" localSheetId="5" hidden="1">{#N/A,#N/A,FALSE,"Aging Summary";#N/A,#N/A,FALSE,"Ratio Analysis";#N/A,#N/A,FALSE,"Test 120 Day Accts";#N/A,#N/A,FALSE,"Tickmarks"}</definedName>
    <definedName name="ImpxPagar" localSheetId="8" hidden="1">{#N/A,#N/A,FALSE,"Aging Summary";#N/A,#N/A,FALSE,"Ratio Analysis";#N/A,#N/A,FALSE,"Test 120 Day Accts";#N/A,#N/A,FALSE,"Tickmarks"}</definedName>
    <definedName name="ImpxPagar" localSheetId="9" hidden="1">{#N/A,#N/A,FALSE,"Aging Summary";#N/A,#N/A,FALSE,"Ratio Analysis";#N/A,#N/A,FALSE,"Test 120 Day Accts";#N/A,#N/A,FALSE,"Tickmarks"}</definedName>
    <definedName name="ImpxPagar" hidden="1">{#N/A,#N/A,FALSE,"Aging Summary";#N/A,#N/A,FALSE,"Ratio Analysis";#N/A,#N/A,FALSE,"Test 120 Day Accts";#N/A,#N/A,FALSE,"Tickmarks"}</definedName>
    <definedName name="int" localSheetId="14" hidden="1">{#N/A,#N/A,FALSE,"Aging Summary";#N/A,#N/A,FALSE,"Ratio Analysis";#N/A,#N/A,FALSE,"Test 120 Day Accts";#N/A,#N/A,FALSE,"Tickmarks"}</definedName>
    <definedName name="int" localSheetId="5" hidden="1">{#N/A,#N/A,FALSE,"Aging Summary";#N/A,#N/A,FALSE,"Ratio Analysis";#N/A,#N/A,FALSE,"Test 120 Day Accts";#N/A,#N/A,FALSE,"Tickmarks"}</definedName>
    <definedName name="int" localSheetId="8" hidden="1">{#N/A,#N/A,FALSE,"Aging Summary";#N/A,#N/A,FALSE,"Ratio Analysis";#N/A,#N/A,FALSE,"Test 120 Day Accts";#N/A,#N/A,FALSE,"Tickmarks"}</definedName>
    <definedName name="int" localSheetId="9" hidden="1">{#N/A,#N/A,FALSE,"Aging Summary";#N/A,#N/A,FALSE,"Ratio Analysis";#N/A,#N/A,FALSE,"Test 120 Day Accts";#N/A,#N/A,FALSE,"Tickmarks"}</definedName>
    <definedName name="int" hidden="1">{#N/A,#N/A,FALSE,"Aging Summary";#N/A,#N/A,FALSE,"Ratio Analysis";#N/A,#N/A,FALSE,"Test 120 Day Accts";#N/A,#N/A,FALSE,"Tickmarks"}</definedName>
    <definedName name="inte" localSheetId="14" hidden="1">{#N/A,#N/A,FALSE,"Aging Summary";#N/A,#N/A,FALSE,"Ratio Analysis";#N/A,#N/A,FALSE,"Test 120 Day Accts";#N/A,#N/A,FALSE,"Tickmarks"}</definedName>
    <definedName name="inte" localSheetId="5" hidden="1">{#N/A,#N/A,FALSE,"Aging Summary";#N/A,#N/A,FALSE,"Ratio Analysis";#N/A,#N/A,FALSE,"Test 120 Day Accts";#N/A,#N/A,FALSE,"Tickmarks"}</definedName>
    <definedName name="inte" localSheetId="8" hidden="1">{#N/A,#N/A,FALSE,"Aging Summary";#N/A,#N/A,FALSE,"Ratio Analysis";#N/A,#N/A,FALSE,"Test 120 Day Accts";#N/A,#N/A,FALSE,"Tickmarks"}</definedName>
    <definedName name="inte" localSheetId="9" hidden="1">{#N/A,#N/A,FALSE,"Aging Summary";#N/A,#N/A,FALSE,"Ratio Analysis";#N/A,#N/A,FALSE,"Test 120 Day Accts";#N/A,#N/A,FALSE,"Tickmarks"}</definedName>
    <definedName name="inte" hidden="1">{#N/A,#N/A,FALSE,"Aging Summary";#N/A,#N/A,FALSE,"Ratio Analysis";#N/A,#N/A,FALSE,"Test 120 Day Accts";#N/A,#N/A,FALSE,"Tickmarks"}</definedName>
    <definedName name="ip" localSheetId="14" hidden="1">#REF!</definedName>
    <definedName name="ip" localSheetId="8" hidden="1">#REF!</definedName>
    <definedName name="ip" hidden="1">#REF!</definedName>
    <definedName name="IQ_ADDIN" hidden="1">"AUTO"</definedName>
    <definedName name="IQ_AE_BR" hidden="1">"c10"</definedName>
    <definedName name="IQ_AP_BR" hidden="1">"c34"</definedName>
    <definedName name="IQ_AR_BR" hidden="1">"c41"</definedName>
    <definedName name="IQ_ASSET_WRITEDOWN_BR" hidden="1">"c50"</definedName>
    <definedName name="IQ_ASSET_WRITEDOWN_CF_BR" hidden="1">"c53"</definedName>
    <definedName name="IQ_AVG_PRICE_TARGET" hidden="1">"c82"</definedName>
    <definedName name="IQ_BV_ACT_OR_EST_REUT" hidden="1">"c5471"</definedName>
    <definedName name="IQ_BV_ACT_OR_EST_THOM" hidden="1">"c5308"</definedName>
    <definedName name="IQ_BV_EST_REUT" hidden="1">"c5403"</definedName>
    <definedName name="IQ_BV_EST_THOM" hidden="1">"c5147"</definedName>
    <definedName name="IQ_BV_HIGH_EST_REUT" hidden="1">"c5405"</definedName>
    <definedName name="IQ_BV_HIGH_EST_THOM" hidden="1">"c5149"</definedName>
    <definedName name="IQ_BV_LOW_EST_REUT" hidden="1">"c5406"</definedName>
    <definedName name="IQ_BV_LOW_EST_THOM" hidden="1">"c5150"</definedName>
    <definedName name="IQ_BV_MEDIAN_EST_REUT" hidden="1">"c5404"</definedName>
    <definedName name="IQ_BV_MEDIAN_EST_THOM" hidden="1">"c5148"</definedName>
    <definedName name="IQ_BV_NUM_EST_REUT" hidden="1">"c5407"</definedName>
    <definedName name="IQ_BV_NUM_EST_THOM" hidden="1">"c5151"</definedName>
    <definedName name="IQ_BV_STDDEV_EST_REUT" hidden="1">"c5408"</definedName>
    <definedName name="IQ_BV_STDDEV_EST_THOM" hidden="1">"c5152"</definedName>
    <definedName name="IQ_CAPEX_BR" hidden="1">"c111"</definedName>
    <definedName name="IQ_CASH_OPER_ACT_OR_EST" hidden="1">"c4164"</definedName>
    <definedName name="IQ_CASH_OPER_EST" hidden="1">"c4163"</definedName>
    <definedName name="IQ_CASH_OPER_HIGH_EST" hidden="1">"c4166"</definedName>
    <definedName name="IQ_CASH_OPER_LOW_EST" hidden="1">"c4244"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H" hidden="1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OMMON_APIC_BR" hidden="1">"c185"</definedName>
    <definedName name="IQ_COMMON_ISSUED_BR" hidden="1">"c199"</definedName>
    <definedName name="IQ_COMMON_REP_BR" hidden="1">"c208"</definedName>
    <definedName name="IQ_CONV_RATE" hidden="1">"c2192"</definedName>
    <definedName name="IQ_CQ" hidden="1">5000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NTM" hidden="1">700000</definedName>
    <definedName name="IQ_DPAC" hidden="1">"c2801"</definedName>
    <definedName name="IQ_EBT_BR" hidden="1">"c378"</definedName>
    <definedName name="IQ_EBT_EXCL_BR" hidden="1">"c381"</definedName>
    <definedName name="IQ_EST_ACT_BV_REUT" hidden="1">"c5409"</definedName>
    <definedName name="IQ_EST_ACT_BV_THOM" hidden="1">"c5153"</definedName>
    <definedName name="IQ_EST_ACT_FFO_REUT" hidden="1">"c3843"</definedName>
    <definedName name="IQ_EST_BV_DIFF_REUT" hidden="1">"c5433"</definedName>
    <definedName name="IQ_EST_BV_DIFF_THOM" hidden="1">"c5204"</definedName>
    <definedName name="IQ_EST_BV_SURPRISE_PERCENT_REUT" hidden="1">"c5434"</definedName>
    <definedName name="IQ_EST_BV_SURPRISE_PERCENT_THOM" hidden="1">"c5205"</definedName>
    <definedName name="IQ_EST_EPS_SURPRISE" hidden="1">"c1635"</definedName>
    <definedName name="IQ_EST_FFO_DIFF_REUT" hidden="1">"c3890"</definedName>
    <definedName name="IQ_EST_FFO_SURPRISE_PERCENT_REUT" hidden="1">"c3891"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XPENSE_CODE_" hidden="1">"001"</definedName>
    <definedName name="IQ_EXTRA_ACC_ITEMS_BR" hidden="1">"c412"</definedName>
    <definedName name="IQ_FFO_EST_REUT" hidden="1">"c3837"</definedName>
    <definedName name="IQ_FFO_HIGH_EST_REUT" hidden="1">"c3839"</definedName>
    <definedName name="IQ_FFO_LOW_EST_REUT" hidden="1">"c3840"</definedName>
    <definedName name="IQ_FFO_MEDIAN_EST_REUT" hidden="1">"c3838"</definedName>
    <definedName name="IQ_FFO_NUM_EST_REUT" hidden="1">"c3841"</definedName>
    <definedName name="IQ_FFO_STDDEV_EST_REUT" hidden="1">"c3842"</definedName>
    <definedName name="IQ_FH" hidden="1">100000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W_AMORT_BR" hidden="1">"c532"</definedName>
    <definedName name="IQ_GW_INTAN_AMORT_BR" hidden="1">"c1470"</definedName>
    <definedName name="IQ_GW_INTAN_AMORT_CF_BR" hidden="1">"c1473"</definedName>
    <definedName name="IQ_INC_EQUITY_BR" hidden="1">"c550"</definedName>
    <definedName name="IQ_INS_SETTLE_BR" hidden="1">"c572"</definedName>
    <definedName name="IQ_INT_EXP_BR" hidden="1">"c586"</definedName>
    <definedName name="IQ_INT_INC_BR" hidden="1">"c593"</definedName>
    <definedName name="IQ_INVEST_LOANS_CF_BR" hidden="1">"c630"</definedName>
    <definedName name="IQ_INVEST_SECURITY_CF_BR" hidden="1">"c639"</definedName>
    <definedName name="IQ_LATESTK" hidden="1">1000</definedName>
    <definedName name="IQ_LATESTQ" hidden="1">500</definedName>
    <definedName name="IQ_LEGAL_SETTLE_BR" hidden="1">"c649"</definedName>
    <definedName name="IQ_LOANS_CF_BR" hidden="1">"c661"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MONTH" hidden="1">120000</definedName>
    <definedName name="IQ_MAINT_CAPEX_ACT_OR_EST" hidden="1">"c4458"</definedName>
    <definedName name="IQ_MAINT_CAPEX_EST" hidden="1">"c4457"</definedName>
    <definedName name="IQ_MAINT_CAPEX_HIGH_EST" hidden="1">"c4460"</definedName>
    <definedName name="IQ_MAINT_CAPEX_LOW_EST" hidden="1">"c4461"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ERGER_BR" hidden="1">"c715"</definedName>
    <definedName name="IQ_MERGER_RESTRUCTURE_BR" hidden="1">"c721"</definedName>
    <definedName name="IQ_MINORITY_INTEREST_BR" hidden="1">"c729"</definedName>
    <definedName name="IQ_MONTH" hidden="1">15000</definedName>
    <definedName name="IQ_MTD" hidden="1">800000</definedName>
    <definedName name="IQ_NAMES_REVISION_DATE_" hidden="1">"03/23/2017 16:28:27"</definedName>
    <definedName name="IQ_NAV_ACT_OR_EST" hidden="1">"c2225"</definedName>
    <definedName name="IQ_NET_DEBT_ISSUED_BR" hidden="1">"c753"</definedName>
    <definedName name="IQ_NET_INT_INC_BR" hidden="1">"c765"</definedName>
    <definedName name="IQ_NTM" hidden="1">6000</definedName>
    <definedName name="IQ_OG_TOTAL_OIL_PRODUCTON" hidden="1">"c2059"</definedName>
    <definedName name="IQ_OPENED55" hidden="1">1</definedName>
    <definedName name="IQ_OPER_INC_BR" hidden="1">"c850"</definedName>
    <definedName name="IQ_OTHER_ASSETS_BR" hidden="1">"c862"</definedName>
    <definedName name="IQ_OTHER_CA_SUPPL_BR" hidden="1">"c871"</definedName>
    <definedName name="IQ_OTHER_CL_SUPPL_BR" hidden="1">"c880"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TAN_BR" hidden="1">"c909"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T_ASSETS_BR" hidden="1">"c948"</definedName>
    <definedName name="IQ_OTHER_NON_OPER_EXP_BR" hidden="1">"c957"</definedName>
    <definedName name="IQ_OTHER_NON_OPER_EXP_SUPPL_BR" hidden="1">"c962"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V_BR" hidden="1">"c1011"</definedName>
    <definedName name="IQ_OTHER_REV_SUPPL_BR" hidden="1">"c1016"</definedName>
    <definedName name="IQ_OTHER_UNUSUAL_BR" hidden="1">"c1561"</definedName>
    <definedName name="IQ_OTHER_UNUSUAL_SUPPL_BR" hidden="1">"c1496"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REF_ISSUED_BR" hidden="1">"c1047"</definedName>
    <definedName name="IQ_PREF_OTHER_BR" hidden="1">"c1055"</definedName>
    <definedName name="IQ_PREF_REP_BR" hidden="1">"c1062"</definedName>
    <definedName name="IQ_PRIMARY_EPS_TYPE_THOM" hidden="1">"c5297"</definedName>
    <definedName name="IQ_QTD" hidden="1">750000</definedName>
    <definedName name="IQ_RESTRUCTURE_BR" hidden="1">"c1106"</definedName>
    <definedName name="IQ_RETURN_ASSETS_BROK" hidden="1">"c1115"</definedName>
    <definedName name="IQ_RETURN_EQUITY_BROK" hidden="1">"c1120"</definedName>
    <definedName name="IQ_SALE_INTAN_CF_BR" hidden="1">"c1133"</definedName>
    <definedName name="IQ_SALE_PPE_CF_BR" hidden="1">"c1139"</definedName>
    <definedName name="IQ_SALE_REAL_ESTATE_CF_BR" hidden="1">"c1145"</definedName>
    <definedName name="IQ_SHAREOUTSTANDING" hidden="1">"c1347"</definedName>
    <definedName name="IQ_SP_ISSUE_LC_ACTION" hidden="1">"c2644"</definedName>
    <definedName name="IQ_SP_ISSUE_LC_DATE" hidden="1">"c2643"</definedName>
    <definedName name="IQ_SP_ISSUE_LC_LT" hidden="1">"c2645"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TODAY" hidden="1">0</definedName>
    <definedName name="IQ_TOTAL_AR_BR" hidden="1">"c1231"</definedName>
    <definedName name="IQ_TOTAL_DEBT_ISSUED_BR" hidden="1">"c1253"</definedName>
    <definedName name="IQ_TOTAL_DEBT_REPAID_BR" hidden="1">"c1260"</definedName>
    <definedName name="IQ_TOTAL_LIAB_BR" hidden="1">"c1278"</definedName>
    <definedName name="IQ_TOTAL_OPER_EXP_BR" hidden="1">"c1284"</definedName>
    <definedName name="IQ_TOTAL_PENSION_OBLIGATION" hidden="1">"c1292"</definedName>
    <definedName name="IQ_TOTAL_REV_BR" hidden="1">"c1303"</definedName>
    <definedName name="IQ_TOTAL_UNUSUAL_BR" hidden="1">"c5517"</definedName>
    <definedName name="IQ_TR_BUY_ADVISORS" hidden="1">"c2387"</definedName>
    <definedName name="IQ_TR_SELL_ADVISORS" hidden="1">"c2388"</definedName>
    <definedName name="IQ_TR_SUBDEBT" hidden="1">"c2370"</definedName>
    <definedName name="IQ_TR_TARGET_ADVISORS" hidden="1">"c2386"</definedName>
    <definedName name="IQ_TREASURY_OTHER_EQUITY_BR" hidden="1">"c1314"</definedName>
    <definedName name="IQ_UNEARN_REV_CURRENT_BR" hidden="1">"c1324"</definedName>
    <definedName name="IQ_US_GAAP_CA" hidden="1">"c2930"</definedName>
    <definedName name="IQ_US_GAAP_CL" hidden="1">"c2932"</definedName>
    <definedName name="IQ_US_GAAP_COST_REV" hidden="1">"c2965"</definedName>
    <definedName name="IQ_US_GAAP_DO" hidden="1">"c2973"</definedName>
    <definedName name="IQ_US_GAAP_EXTRA_ACC_ITEMS" hidden="1">"c2972"</definedName>
    <definedName name="IQ_US_GAAP_INC_TAX" hidden="1">"c2975"</definedName>
    <definedName name="IQ_US_GAAP_INTEREST_EXP" hidden="1">"c2971"</definedName>
    <definedName name="IQ_US_GAAP_LIAB_LT" hidden="1">"c2933"</definedName>
    <definedName name="IQ_US_GAAP_MINORITY_INTEREST_IS" hidden="1">"c2974"</definedName>
    <definedName name="IQ_US_GAAP_NCA" hidden="1">"c2931"</definedName>
    <definedName name="IQ_US_GAAP_NI_AVAIL_EXCL" hidden="1">"c2977"</definedName>
    <definedName name="IQ_US_GAAP_OTHER_NON_OPER" hidden="1">"c2969"</definedName>
    <definedName name="IQ_US_GAAP_OTHER_OPER" hidden="1">"c2968"</definedName>
    <definedName name="IQ_US_GAAP_RD" hidden="1">"c2967"</definedName>
    <definedName name="IQ_US_GAAP_SGA" hidden="1">"c2966"</definedName>
    <definedName name="IQ_US_GAAP_TOTAL_REV" hidden="1">"c2964"</definedName>
    <definedName name="IQ_US_GAAP_TOTAL_UNUSUAL" hidden="1">"c2970"</definedName>
    <definedName name="IQ_WEEK" hidden="1">50000</definedName>
    <definedName name="IQ_YTD" hidden="1">3000</definedName>
    <definedName name="IQ_YTDMONTH" hidden="1">130000</definedName>
    <definedName name="IQRA10" hidden="1">"$A$11:$A$262"</definedName>
    <definedName name="IQRB15" hidden="1">"$B$16:$B$17"</definedName>
    <definedName name="IQRB17" hidden="1">"$B$18:$B$22"</definedName>
    <definedName name="IQRB18" hidden="1">"$B$19:$B$23"</definedName>
    <definedName name="IQRB19" hidden="1">"$B$20:$B$24"</definedName>
    <definedName name="IQRB20" hidden="1">"$B$21:$B$25"</definedName>
    <definedName name="IQRB21" hidden="1">"$B$22:$B$26"</definedName>
    <definedName name="IQRB22" hidden="1">"$B$23:$B$27"</definedName>
    <definedName name="IQRB23" hidden="1">"$B$24:$B$28"</definedName>
    <definedName name="IQRB24" hidden="1">"$B$25:$B$29"</definedName>
    <definedName name="IQRB32" hidden="1">"$B$33:$B$37"</definedName>
    <definedName name="IQRB33" hidden="1">"$B$34:$B$38"</definedName>
    <definedName name="IQRB34" hidden="1">"$B$35:$B$39"</definedName>
    <definedName name="IQRC15" hidden="1">"$C$16:$C$20"</definedName>
    <definedName name="IQRC24" hidden="1">"$C$25:$C$29"</definedName>
    <definedName name="IQRD15" hidden="1">"$D$16:$D$17"</definedName>
    <definedName name="Irbe" localSheetId="14" hidden="1">{#N/A,#N/A,FALSE,"Pharm";#N/A,#N/A,FALSE,"WWCM"}</definedName>
    <definedName name="Irbe" localSheetId="5" hidden="1">{#N/A,#N/A,FALSE,"Pharm";#N/A,#N/A,FALSE,"WWCM"}</definedName>
    <definedName name="Irbe" localSheetId="8" hidden="1">{#N/A,#N/A,FALSE,"Pharm";#N/A,#N/A,FALSE,"WWCM"}</definedName>
    <definedName name="Irbe" localSheetId="9" hidden="1">{#N/A,#N/A,FALSE,"Pharm";#N/A,#N/A,FALSE,"WWCM"}</definedName>
    <definedName name="Irbe" hidden="1">{#N/A,#N/A,FALSE,"Pharm";#N/A,#N/A,FALSE,"WWCM"}</definedName>
    <definedName name="j" localSheetId="14" hidden="1">{#N/A,#N/A,FALSE,"REPORT"}</definedName>
    <definedName name="j" localSheetId="5" hidden="1">{#N/A,#N/A,FALSE,"REPORT"}</definedName>
    <definedName name="j" localSheetId="8" hidden="1">{#N/A,#N/A,FALSE,"REPORT"}</definedName>
    <definedName name="j" localSheetId="9" hidden="1">{#N/A,#N/A,FALSE,"REPORT"}</definedName>
    <definedName name="j" hidden="1">{#N/A,#N/A,FALSE,"REPORT"}</definedName>
    <definedName name="jjj" localSheetId="14" hidden="1">{#N/A,#N/A,FALSE,"REPORT"}</definedName>
    <definedName name="jjj" localSheetId="5" hidden="1">{#N/A,#N/A,FALSE,"REPORT"}</definedName>
    <definedName name="jjj" localSheetId="8" hidden="1">{#N/A,#N/A,FALSE,"REPORT"}</definedName>
    <definedName name="jjj" localSheetId="9" hidden="1">{#N/A,#N/A,FALSE,"REPORT"}</definedName>
    <definedName name="jjj" hidden="1">{#N/A,#N/A,FALSE,"REPORT"}</definedName>
    <definedName name="jk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jkj" localSheetId="14" hidden="1">{#N/A,#N/A,TRUE,"FY BCG";#N/A,#N/A,TRUE,"FY w|o Wireless";#N/A,#N/A,TRUE,"FY Wireless"}</definedName>
    <definedName name="jkj" localSheetId="5" hidden="1">{#N/A,#N/A,TRUE,"FY BCG";#N/A,#N/A,TRUE,"FY w|o Wireless";#N/A,#N/A,TRUE,"FY Wireless"}</definedName>
    <definedName name="jkj" localSheetId="8" hidden="1">{#N/A,#N/A,TRUE,"FY BCG";#N/A,#N/A,TRUE,"FY w|o Wireless";#N/A,#N/A,TRUE,"FY Wireless"}</definedName>
    <definedName name="jkj" localSheetId="9" hidden="1">{#N/A,#N/A,TRUE,"FY BCG";#N/A,#N/A,TRUE,"FY w|o Wireless";#N/A,#N/A,TRUE,"FY Wireless"}</definedName>
    <definedName name="jkj" hidden="1">{#N/A,#N/A,TRUE,"FY BCG";#N/A,#N/A,TRUE,"FY w|o Wireless";#N/A,#N/A,TRUE,"FY Wireless"}</definedName>
    <definedName name="jkjkjk" localSheetId="14" hidden="1">{"GuVGmbH",#N/A,FALSE,"ratios";"BilanzGmbH",#N/A,FALSE,"ratios";"BilanzKG",#N/A,FALSE,"ratios";"GuVKG",#N/A,FALSE,"ratios"}</definedName>
    <definedName name="jkjkjk" localSheetId="5" hidden="1">{"GuVGmbH",#N/A,FALSE,"ratios";"BilanzGmbH",#N/A,FALSE,"ratios";"BilanzKG",#N/A,FALSE,"ratios";"GuVKG",#N/A,FALSE,"ratios"}</definedName>
    <definedName name="jkjkjk" localSheetId="8" hidden="1">{"GuVGmbH",#N/A,FALSE,"ratios";"BilanzGmbH",#N/A,FALSE,"ratios";"BilanzKG",#N/A,FALSE,"ratios";"GuVKG",#N/A,FALSE,"ratios"}</definedName>
    <definedName name="jkjkjk" localSheetId="9" hidden="1">{"GuVGmbH",#N/A,FALSE,"ratios";"BilanzGmbH",#N/A,FALSE,"ratios";"BilanzKG",#N/A,FALSE,"ratios";"GuVKG",#N/A,FALSE,"ratios"}</definedName>
    <definedName name="jkjkjk" hidden="1">{"GuVGmbH",#N/A,FALSE,"ratios";"BilanzGmbH",#N/A,FALSE,"ratios";"BilanzKG",#N/A,FALSE,"ratios";"GuVKG",#N/A,FALSE,"ratios"}</definedName>
    <definedName name="jkl" localSheetId="14" hidden="1">{#N/A,#N/A,FALSE,"REPORT"}</definedName>
    <definedName name="jkl" localSheetId="5" hidden="1">{#N/A,#N/A,FALSE,"REPORT"}</definedName>
    <definedName name="jkl" localSheetId="8" hidden="1">{#N/A,#N/A,FALSE,"REPORT"}</definedName>
    <definedName name="jkl" localSheetId="9" hidden="1">{#N/A,#N/A,FALSE,"REPORT"}</definedName>
    <definedName name="jkl" hidden="1">{#N/A,#N/A,FALSE,"REPORT"}</definedName>
    <definedName name="jllk" localSheetId="14" hidden="1">{#N/A,#N/A,TRUE,"Monthly Wireless";#N/A,#N/A,TRUE,"Qrt Wireless";#N/A,#N/A,TRUE,"FY Wireless";#N/A,#N/A,TRUE,"1Q Wireless";#N/A,#N/A,TRUE,"2Q Wireless";#N/A,#N/A,TRUE,"3Q Wireless";#N/A,#N/A,TRUE,"4Q Wireless"}</definedName>
    <definedName name="jllk" localSheetId="5" hidden="1">{#N/A,#N/A,TRUE,"Monthly Wireless";#N/A,#N/A,TRUE,"Qrt Wireless";#N/A,#N/A,TRUE,"FY Wireless";#N/A,#N/A,TRUE,"1Q Wireless";#N/A,#N/A,TRUE,"2Q Wireless";#N/A,#N/A,TRUE,"3Q Wireless";#N/A,#N/A,TRUE,"4Q Wireless"}</definedName>
    <definedName name="jllk" localSheetId="8" hidden="1">{#N/A,#N/A,TRUE,"Monthly Wireless";#N/A,#N/A,TRUE,"Qrt Wireless";#N/A,#N/A,TRUE,"FY Wireless";#N/A,#N/A,TRUE,"1Q Wireless";#N/A,#N/A,TRUE,"2Q Wireless";#N/A,#N/A,TRUE,"3Q Wireless";#N/A,#N/A,TRUE,"4Q Wireless"}</definedName>
    <definedName name="jllk" localSheetId="9" hidden="1">{#N/A,#N/A,TRUE,"Monthly Wireless";#N/A,#N/A,TRUE,"Qrt Wireless";#N/A,#N/A,TRUE,"FY Wireless";#N/A,#N/A,TRUE,"1Q Wireless";#N/A,#N/A,TRUE,"2Q Wireless";#N/A,#N/A,TRUE,"3Q Wireless";#N/A,#N/A,TRUE,"4Q Wireless"}</definedName>
    <definedName name="jllk" hidden="1">{#N/A,#N/A,TRUE,"Monthly Wireless";#N/A,#N/A,TRUE,"Qrt Wireless";#N/A,#N/A,TRUE,"FY Wireless";#N/A,#N/A,TRUE,"1Q Wireless";#N/A,#N/A,TRUE,"2Q Wireless";#N/A,#N/A,TRUE,"3Q Wireless";#N/A,#N/A,TRUE,"4Q Wireless"}</definedName>
    <definedName name="joules">1055</definedName>
    <definedName name="judy" localSheetId="14" hidden="1">{#N/A,#N/A,FALSE,"Pharm";#N/A,#N/A,FALSE,"WWCM"}</definedName>
    <definedName name="judy" localSheetId="5" hidden="1">{#N/A,#N/A,FALSE,"Pharm";#N/A,#N/A,FALSE,"WWCM"}</definedName>
    <definedName name="judy" localSheetId="8" hidden="1">{#N/A,#N/A,FALSE,"Pharm";#N/A,#N/A,FALSE,"WWCM"}</definedName>
    <definedName name="judy" localSheetId="9" hidden="1">{#N/A,#N/A,FALSE,"Pharm";#N/A,#N/A,FALSE,"WWCM"}</definedName>
    <definedName name="judy" hidden="1">{#N/A,#N/A,FALSE,"Pharm";#N/A,#N/A,FALSE,"WWCM"}</definedName>
    <definedName name="judy1" localSheetId="14" hidden="1">{#N/A,#N/A,FALSE,"Pharm";#N/A,#N/A,FALSE,"WWCM"}</definedName>
    <definedName name="judy1" localSheetId="5" hidden="1">{#N/A,#N/A,FALSE,"Pharm";#N/A,#N/A,FALSE,"WWCM"}</definedName>
    <definedName name="judy1" localSheetId="8" hidden="1">{#N/A,#N/A,FALSE,"Pharm";#N/A,#N/A,FALSE,"WWCM"}</definedName>
    <definedName name="judy1" localSheetId="9" hidden="1">{#N/A,#N/A,FALSE,"Pharm";#N/A,#N/A,FALSE,"WWCM"}</definedName>
    <definedName name="judy1" hidden="1">{#N/A,#N/A,FALSE,"Pharm";#N/A,#N/A,FALSE,"WWCM"}</definedName>
    <definedName name="k" localSheetId="1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5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8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localSheetId="9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KC_Hermosillo">[11]KC!$C$8</definedName>
    <definedName name="KC_Merida">[12]KC!$C$7</definedName>
    <definedName name="KcalAJoule">0.0041868402</definedName>
    <definedName name="kkk" localSheetId="14" hidden="1">{#N/A,#N/A,FALSE,"Pharm";#N/A,#N/A,FALSE,"WWCM"}</definedName>
    <definedName name="kkk" localSheetId="5" hidden="1">{#N/A,#N/A,FALSE,"Pharm";#N/A,#N/A,FALSE,"WWCM"}</definedName>
    <definedName name="kkk" localSheetId="8" hidden="1">{#N/A,#N/A,FALSE,"Pharm";#N/A,#N/A,FALSE,"WWCM"}</definedName>
    <definedName name="kkk" localSheetId="9" hidden="1">{#N/A,#N/A,FALSE,"Pharm";#N/A,#N/A,FALSE,"WWCM"}</definedName>
    <definedName name="kkk" hidden="1">{#N/A,#N/A,FALSE,"Pharm";#N/A,#N/A,FALSE,"WWCM"}</definedName>
    <definedName name="kkmklmklk" localSheetId="14" hidden="1">{#N/A,#N/A,FALSE,"Mittelherkunft";#N/A,#N/A,FALSE,"Mittelverwendung"}</definedName>
    <definedName name="kkmklmklk" localSheetId="5" hidden="1">{#N/A,#N/A,FALSE,"Mittelherkunft";#N/A,#N/A,FALSE,"Mittelverwendung"}</definedName>
    <definedName name="kkmklmklk" localSheetId="8" hidden="1">{#N/A,#N/A,FALSE,"Mittelherkunft";#N/A,#N/A,FALSE,"Mittelverwendung"}</definedName>
    <definedName name="kkmklmklk" localSheetId="9" hidden="1">{#N/A,#N/A,FALSE,"Mittelherkunft";#N/A,#N/A,FALSE,"Mittelverwendung"}</definedName>
    <definedName name="kkmklmklk" hidden="1">{#N/A,#N/A,FALSE,"Mittelherkunft";#N/A,#N/A,FALSE,"Mittelverwendung"}</definedName>
    <definedName name="kslkjkjlkjd" localSheetId="14" hidden="1">{#N/A,#N/A,FALSE,"REPORT"}</definedName>
    <definedName name="kslkjkjlkjd" localSheetId="5" hidden="1">{#N/A,#N/A,FALSE,"REPORT"}</definedName>
    <definedName name="kslkjkjlkjd" localSheetId="8" hidden="1">{#N/A,#N/A,FALSE,"REPORT"}</definedName>
    <definedName name="kslkjkjlkjd" localSheetId="9" hidden="1">{#N/A,#N/A,FALSE,"REPORT"}</definedName>
    <definedName name="kslkjkjlkjd" hidden="1">{#N/A,#N/A,FALSE,"REPORT"}</definedName>
    <definedName name="l" localSheetId="14" hidden="1">#REF!</definedName>
    <definedName name="l" localSheetId="5" hidden="1">#N/A</definedName>
    <definedName name="l" localSheetId="8" hidden="1">#REF!</definedName>
    <definedName name="l" hidden="1">#REF!</definedName>
    <definedName name="lee" localSheetId="14" hidden="1">{#N/A,#N/A,FALSE,"Pharm";#N/A,#N/A,FALSE,"WWCM"}</definedName>
    <definedName name="lee" localSheetId="5" hidden="1">{#N/A,#N/A,FALSE,"Pharm";#N/A,#N/A,FALSE,"WWCM"}</definedName>
    <definedName name="lee" localSheetId="8" hidden="1">{#N/A,#N/A,FALSE,"Pharm";#N/A,#N/A,FALSE,"WWCM"}</definedName>
    <definedName name="lee" localSheetId="9" hidden="1">{#N/A,#N/A,FALSE,"Pharm";#N/A,#N/A,FALSE,"WWCM"}</definedName>
    <definedName name="lee" hidden="1">{#N/A,#N/A,FALSE,"Pharm";#N/A,#N/A,FALSE,"WWCM"}</definedName>
    <definedName name="liga" localSheetId="14" hidden="1">#REF!</definedName>
    <definedName name="liga" localSheetId="5" hidden="1">#REF!</definedName>
    <definedName name="liga" localSheetId="8" hidden="1">#REF!</definedName>
    <definedName name="liga" hidden="1">#REF!</definedName>
    <definedName name="liga1" localSheetId="14" hidden="1">#REF!</definedName>
    <definedName name="liga1" localSheetId="5" hidden="1">#REF!</definedName>
    <definedName name="liga1" localSheetId="8" hidden="1">#REF!</definedName>
    <definedName name="liga1" hidden="1">#REF!</definedName>
    <definedName name="ListOffset" hidden="1">1</definedName>
    <definedName name="LitrosBarril">158.987</definedName>
    <definedName name="ll" hidden="1">#N/A</definedName>
    <definedName name="lll" hidden="1">#N/A</definedName>
    <definedName name="lllll" hidden="1">#N/A</definedName>
    <definedName name="lllllll" hidden="1">#N/A</definedName>
    <definedName name="llllllllllll" hidden="1">#N/A</definedName>
    <definedName name="LNG_e12btu_to_mboe">'[7]LINKIN&gt;Conversions'!$F$10</definedName>
    <definedName name="lng_MMBtu_Tcf" localSheetId="14">'[7]LINKIN&gt;Conversions'!#REF!</definedName>
    <definedName name="lng_MMBtu_Tcf" localSheetId="8">'[7]LINKIN&gt;Conversions'!#REF!</definedName>
    <definedName name="lng_MMBtu_Tcf">'[7]LINKIN&gt;Conversions'!#REF!</definedName>
    <definedName name="LNG_mt_to_Tcf" localSheetId="14">'[7]LINKIN&gt;Conversions'!#REF!</definedName>
    <definedName name="LNG_mt_to_Tcf" localSheetId="8">'[7]LINKIN&gt;Conversions'!#REF!</definedName>
    <definedName name="LNG_mt_to_Tcf">'[7]LINKIN&gt;Conversions'!#REF!</definedName>
    <definedName name="LNG_mtpa_to_mboe">'[7]LINKIN&gt;Conversions'!$F$9</definedName>
    <definedName name="loki" localSheetId="14" hidden="1">#REF!</definedName>
    <definedName name="loki" localSheetId="8" hidden="1">#REF!</definedName>
    <definedName name="loki" hidden="1">#REF!</definedName>
    <definedName name="LPG_tonne_to_MBOE">'[7]LINKIN&gt;Conversions'!$F$13</definedName>
    <definedName name="m" localSheetId="14" hidden="1">{#N/A,#N/A,FALSE,"CNS";#N/A,#N/A,FALSE,"Serz";#N/A,#N/A,FALSE,"Ace"}</definedName>
    <definedName name="m" localSheetId="5" hidden="1">{#N/A,#N/A,FALSE,"CNS";#N/A,#N/A,FALSE,"Serz";#N/A,#N/A,FALSE,"Ace"}</definedName>
    <definedName name="m" localSheetId="8" hidden="1">{#N/A,#N/A,FALSE,"CNS";#N/A,#N/A,FALSE,"Serz";#N/A,#N/A,FALSE,"Ace"}</definedName>
    <definedName name="m" localSheetId="9" hidden="1">{#N/A,#N/A,FALSE,"CNS";#N/A,#N/A,FALSE,"Serz";#N/A,#N/A,FALSE,"Ace"}</definedName>
    <definedName name="m" hidden="1">{#N/A,#N/A,FALSE,"CNS";#N/A,#N/A,FALSE,"Serz";#N/A,#N/A,FALSE,"Ace"}</definedName>
    <definedName name="mego" localSheetId="14" hidden="1">#REF!</definedName>
    <definedName name="mego" localSheetId="8" hidden="1">#REF!</definedName>
    <definedName name="mego" hidden="1">#REF!</definedName>
    <definedName name="MES_1">0.05</definedName>
    <definedName name="MES_2">0.1</definedName>
    <definedName name="MES_3">0.2</definedName>
    <definedName name="MES_4">0.5</definedName>
    <definedName name="MES_5">0.95</definedName>
    <definedName name="min" localSheetId="14" hidden="1">{#N/A,#N/A,FALSE,"REPORT"}</definedName>
    <definedName name="min" localSheetId="5" hidden="1">{#N/A,#N/A,FALSE,"REPORT"}</definedName>
    <definedName name="min" localSheetId="8" hidden="1">{#N/A,#N/A,FALSE,"REPORT"}</definedName>
    <definedName name="min" localSheetId="9" hidden="1">{#N/A,#N/A,FALSE,"REPORT"}</definedName>
    <definedName name="min" hidden="1">{#N/A,#N/A,FALSE,"REPORT"}</definedName>
    <definedName name="mina" localSheetId="14" hidden="1">{#N/A,#N/A,FALSE,"REPORT"}</definedName>
    <definedName name="mina" localSheetId="5" hidden="1">{#N/A,#N/A,FALSE,"REPORT"}</definedName>
    <definedName name="mina" localSheetId="8" hidden="1">{#N/A,#N/A,FALSE,"REPORT"}</definedName>
    <definedName name="mina" localSheetId="9" hidden="1">{#N/A,#N/A,FALSE,"REPORT"}</definedName>
    <definedName name="mina" hidden="1">{#N/A,#N/A,FALSE,"REPORT"}</definedName>
    <definedName name="mlw" localSheetId="14" hidden="1">{#N/A,#N/A,FALSE,"Pharm";#N/A,#N/A,FALSE,"WWCM"}</definedName>
    <definedName name="mlw" localSheetId="5" hidden="1">{#N/A,#N/A,FALSE,"Pharm";#N/A,#N/A,FALSE,"WWCM"}</definedName>
    <definedName name="mlw" localSheetId="8" hidden="1">{#N/A,#N/A,FALSE,"Pharm";#N/A,#N/A,FALSE,"WWCM"}</definedName>
    <definedName name="mlw" localSheetId="9" hidden="1">{#N/A,#N/A,FALSE,"Pharm";#N/A,#N/A,FALSE,"WWCM"}</definedName>
    <definedName name="mlw" hidden="1">{#N/A,#N/A,FALSE,"Pharm";#N/A,#N/A,FALSE,"WWCM"}</definedName>
    <definedName name="mor" localSheetId="14" hidden="1">{"Bruto",#N/A,FALSE,"CONV3T.XLS";"Neto",#N/A,FALSE,"CONV3T.XLS";"UnoB",#N/A,FALSE,"CONV3T.XLS";"Bruto",#N/A,FALSE,"CONV4T.XLS";"Neto",#N/A,FALSE,"CONV4T.XLS";"UnoB",#N/A,FALSE,"CONV4T.XLS"}</definedName>
    <definedName name="mor" localSheetId="5" hidden="1">{"Bruto",#N/A,FALSE,"CONV3T.XLS";"Neto",#N/A,FALSE,"CONV3T.XLS";"UnoB",#N/A,FALSE,"CONV3T.XLS";"Bruto",#N/A,FALSE,"CONV4T.XLS";"Neto",#N/A,FALSE,"CONV4T.XLS";"UnoB",#N/A,FALSE,"CONV4T.XLS"}</definedName>
    <definedName name="mor" localSheetId="8" hidden="1">{"Bruto",#N/A,FALSE,"CONV3T.XLS";"Neto",#N/A,FALSE,"CONV3T.XLS";"UnoB",#N/A,FALSE,"CONV3T.XLS";"Bruto",#N/A,FALSE,"CONV4T.XLS";"Neto",#N/A,FALSE,"CONV4T.XLS";"UnoB",#N/A,FALSE,"CONV4T.XLS"}</definedName>
    <definedName name="mor" localSheetId="9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MPC">35.31466</definedName>
    <definedName name="Muestreo" localSheetId="14" hidden="1">{#N/A,#N/A,FALSE,"Aging Summary";#N/A,#N/A,FALSE,"Ratio Analysis";#N/A,#N/A,FALSE,"Test 120 Day Accts";#N/A,#N/A,FALSE,"Tickmarks"}</definedName>
    <definedName name="Muestreo" localSheetId="5" hidden="1">{#N/A,#N/A,FALSE,"Aging Summary";#N/A,#N/A,FALSE,"Ratio Analysis";#N/A,#N/A,FALSE,"Test 120 Day Accts";#N/A,#N/A,FALSE,"Tickmarks"}</definedName>
    <definedName name="Muestreo" localSheetId="8" hidden="1">{#N/A,#N/A,FALSE,"Aging Summary";#N/A,#N/A,FALSE,"Ratio Analysis";#N/A,#N/A,FALSE,"Test 120 Day Accts";#N/A,#N/A,FALSE,"Tickmarks"}</definedName>
    <definedName name="Muestreo" localSheetId="9" hidden="1">{#N/A,#N/A,FALSE,"Aging Summary";#N/A,#N/A,FALSE,"Ratio Analysis";#N/A,#N/A,FALSE,"Test 120 Day Accts";#N/A,#N/A,FALSE,"Tickmarks"}</definedName>
    <definedName name="Muestreo" hidden="1">{#N/A,#N/A,FALSE,"Aging Summary";#N/A,#N/A,FALSE,"Ratio Analysis";#N/A,#N/A,FALSE,"Test 120 Day Accts";#N/A,#N/A,FALSE,"Tickmarks"}</definedName>
    <definedName name="mw" localSheetId="14" hidden="1">{#N/A,#N/A,FALSE,"Pharm";#N/A,#N/A,FALSE,"WWCM"}</definedName>
    <definedName name="mw" localSheetId="5" hidden="1">{#N/A,#N/A,FALSE,"Pharm";#N/A,#N/A,FALSE,"WWCM"}</definedName>
    <definedName name="mw" localSheetId="8" hidden="1">{#N/A,#N/A,FALSE,"Pharm";#N/A,#N/A,FALSE,"WWCM"}</definedName>
    <definedName name="mw" localSheetId="9" hidden="1">{#N/A,#N/A,FALSE,"Pharm";#N/A,#N/A,FALSE,"WWCM"}</definedName>
    <definedName name="mw" hidden="1">{#N/A,#N/A,FALSE,"Pharm";#N/A,#N/A,FALSE,"WWCM"}</definedName>
    <definedName name="n" localSheetId="14" hidden="1">{"'Internat.oper.netti'!$B$1:$J$25"}</definedName>
    <definedName name="n" localSheetId="5" hidden="1">{"'Internat.oper.netti'!$B$1:$J$25"}</definedName>
    <definedName name="n" localSheetId="8" hidden="1">{"'Internat.oper.netti'!$B$1:$J$25"}</definedName>
    <definedName name="n" localSheetId="9" hidden="1">{"'Internat.oper.netti'!$B$1:$J$25"}</definedName>
    <definedName name="n" hidden="1">{"'Internat.oper.netti'!$B$1:$J$25"}</definedName>
    <definedName name="name1" localSheetId="14" hidden="1">{#N/A,#N/A,FALSE,"Aging Summary";#N/A,#N/A,FALSE,"Ratio Analysis";#N/A,#N/A,FALSE,"Test 120 Day Accts";#N/A,#N/A,FALSE,"Tickmarks"}</definedName>
    <definedName name="name1" localSheetId="5" hidden="1">{#N/A,#N/A,FALSE,"Aging Summary";#N/A,#N/A,FALSE,"Ratio Analysis";#N/A,#N/A,FALSE,"Test 120 Day Accts";#N/A,#N/A,FALSE,"Tickmarks"}</definedName>
    <definedName name="name1" localSheetId="8" hidden="1">{#N/A,#N/A,FALSE,"Aging Summary";#N/A,#N/A,FALSE,"Ratio Analysis";#N/A,#N/A,FALSE,"Test 120 Day Accts";#N/A,#N/A,FALSE,"Tickmarks"}</definedName>
    <definedName name="name1" localSheetId="9" hidden="1">{#N/A,#N/A,FALSE,"Aging Summary";#N/A,#N/A,FALSE,"Ratio Analysis";#N/A,#N/A,FALSE,"Test 120 Day Accts";#N/A,#N/A,FALSE,"Tickmarks"}</definedName>
    <definedName name="name1" hidden="1">{#N/A,#N/A,FALSE,"Aging Summary";#N/A,#N/A,FALSE,"Ratio Analysis";#N/A,#N/A,FALSE,"Test 120 Day Accts";#N/A,#N/A,FALSE,"Tickmarks"}</definedName>
    <definedName name="naza" localSheetId="14" hidden="1">{#N/A,#N/A,FALSE,"Aging Summary";#N/A,#N/A,FALSE,"Ratio Analysis";#N/A,#N/A,FALSE,"Test 120 Day Accts";#N/A,#N/A,FALSE,"Tickmarks"}</definedName>
    <definedName name="naza" localSheetId="5" hidden="1">{#N/A,#N/A,FALSE,"Aging Summary";#N/A,#N/A,FALSE,"Ratio Analysis";#N/A,#N/A,FALSE,"Test 120 Day Accts";#N/A,#N/A,FALSE,"Tickmarks"}</definedName>
    <definedName name="naza" localSheetId="8" hidden="1">{#N/A,#N/A,FALSE,"Aging Summary";#N/A,#N/A,FALSE,"Ratio Analysis";#N/A,#N/A,FALSE,"Test 120 Day Accts";#N/A,#N/A,FALSE,"Tickmarks"}</definedName>
    <definedName name="naza" localSheetId="9" hidden="1">{#N/A,#N/A,FALSE,"Aging Summary";#N/A,#N/A,FALSE,"Ratio Analysis";#N/A,#N/A,FALSE,"Test 120 Day Accts";#N/A,#N/A,FALSE,"Tickmarks"}</definedName>
    <definedName name="naza" hidden="1">{#N/A,#N/A,FALSE,"Aging Summary";#N/A,#N/A,FALSE,"Ratio Analysis";#N/A,#N/A,FALSE,"Test 120 Day Accts";#N/A,#N/A,FALSE,"Tickmarks"}</definedName>
    <definedName name="new" localSheetId="14" hidden="1">{#N/A,#N/A,FALSE,"Pharm";#N/A,#N/A,FALSE,"WWCM"}</definedName>
    <definedName name="new" localSheetId="5" hidden="1">{#N/A,#N/A,FALSE,"Pharm";#N/A,#N/A,FALSE,"WWCM"}</definedName>
    <definedName name="new" localSheetId="8" hidden="1">{#N/A,#N/A,FALSE,"Pharm";#N/A,#N/A,FALSE,"WWCM"}</definedName>
    <definedName name="new" localSheetId="9" hidden="1">{#N/A,#N/A,FALSE,"Pharm";#N/A,#N/A,FALSE,"WWCM"}</definedName>
    <definedName name="new" hidden="1">{#N/A,#N/A,FALSE,"Pharm";#N/A,#N/A,FALSE,"WWCM"}</definedName>
    <definedName name="newnewnew" localSheetId="14" hidden="1">{#N/A,#N/A,FALSE,"Pharm";#N/A,#N/A,FALSE,"WWCM"}</definedName>
    <definedName name="newnewnew" localSheetId="5" hidden="1">{#N/A,#N/A,FALSE,"Pharm";#N/A,#N/A,FALSE,"WWCM"}</definedName>
    <definedName name="newnewnew" localSheetId="8" hidden="1">{#N/A,#N/A,FALSE,"Pharm";#N/A,#N/A,FALSE,"WWCM"}</definedName>
    <definedName name="newnewnew" localSheetId="9" hidden="1">{#N/A,#N/A,FALSE,"Pharm";#N/A,#N/A,FALSE,"WWCM"}</definedName>
    <definedName name="newnewnew" hidden="1">{#N/A,#N/A,FALSE,"Pharm";#N/A,#N/A,FALSE,"WWCM"}</definedName>
    <definedName name="nose" localSheetId="14" hidden="1">[13]A_2!#REF!</definedName>
    <definedName name="nose" localSheetId="8" hidden="1">[13]A_2!#REF!</definedName>
    <definedName name="nose" hidden="1">[13]A_2!#REF!</definedName>
    <definedName name="nouv" localSheetId="14" hidden="1">{#N/A,#N/A,FALSE,"Pharm";#N/A,#N/A,FALSE,"WWCM"}</definedName>
    <definedName name="nouv" localSheetId="5" hidden="1">{#N/A,#N/A,FALSE,"Pharm";#N/A,#N/A,FALSE,"WWCM"}</definedName>
    <definedName name="nouv" localSheetId="8" hidden="1">{#N/A,#N/A,FALSE,"Pharm";#N/A,#N/A,FALSE,"WWCM"}</definedName>
    <definedName name="nouv" localSheetId="9" hidden="1">{#N/A,#N/A,FALSE,"Pharm";#N/A,#N/A,FALSE,"WWCM"}</definedName>
    <definedName name="nouv" hidden="1">{#N/A,#N/A,FALSE,"Pharm";#N/A,#N/A,FALSE,"WWCM"}</definedName>
    <definedName name="OK" localSheetId="14" hidden="1">{#N/A,#N/A,FALSE,"REPORT"}</definedName>
    <definedName name="OK" localSheetId="5" hidden="1">{#N/A,#N/A,FALSE,"REPORT"}</definedName>
    <definedName name="OK" localSheetId="8" hidden="1">{#N/A,#N/A,FALSE,"REPORT"}</definedName>
    <definedName name="OK" localSheetId="9" hidden="1">{#N/A,#N/A,FALSE,"REPORT"}</definedName>
    <definedName name="OK" hidden="1">{#N/A,#N/A,FALSE,"REPORT"}</definedName>
    <definedName name="ooo" localSheetId="14" hidden="1">{#N/A,#N/A,FALSE,"REPORT"}</definedName>
    <definedName name="ooo" localSheetId="5" hidden="1">{#N/A,#N/A,FALSE,"REPORT"}</definedName>
    <definedName name="ooo" localSheetId="8" hidden="1">{#N/A,#N/A,FALSE,"REPORT"}</definedName>
    <definedName name="ooo" localSheetId="9" hidden="1">{#N/A,#N/A,FALSE,"REPORT"}</definedName>
    <definedName name="ooo" hidden="1">{#N/A,#N/A,FALSE,"REPORT"}</definedName>
    <definedName name="other33" localSheetId="14" hidden="1">{#N/A,#N/A,FALSE,"Pharm";#N/A,#N/A,FALSE,"WWCM"}</definedName>
    <definedName name="other33" localSheetId="5" hidden="1">{#N/A,#N/A,FALSE,"Pharm";#N/A,#N/A,FALSE,"WWCM"}</definedName>
    <definedName name="other33" localSheetId="8" hidden="1">{#N/A,#N/A,FALSE,"Pharm";#N/A,#N/A,FALSE,"WWCM"}</definedName>
    <definedName name="other33" localSheetId="9" hidden="1">{#N/A,#N/A,FALSE,"Pharm";#N/A,#N/A,FALSE,"WWCM"}</definedName>
    <definedName name="other33" hidden="1">{#N/A,#N/A,FALSE,"Pharm";#N/A,#N/A,FALSE,"WWCM"}</definedName>
    <definedName name="othermar" localSheetId="14" hidden="1">{#N/A,#N/A,FALSE,"Pharm";#N/A,#N/A,FALSE,"WWCM"}</definedName>
    <definedName name="othermar" localSheetId="5" hidden="1">{#N/A,#N/A,FALSE,"Pharm";#N/A,#N/A,FALSE,"WWCM"}</definedName>
    <definedName name="othermar" localSheetId="8" hidden="1">{#N/A,#N/A,FALSE,"Pharm";#N/A,#N/A,FALSE,"WWCM"}</definedName>
    <definedName name="othermar" localSheetId="9" hidden="1">{#N/A,#N/A,FALSE,"Pharm";#N/A,#N/A,FALSE,"WWCM"}</definedName>
    <definedName name="othermar" hidden="1">{#N/A,#N/A,FALSE,"Pharm";#N/A,#N/A,FALSE,"WWCM"}</definedName>
    <definedName name="paj" localSheetId="14" hidden="1">{"Bruto",#N/A,FALSE,"CONV3T.XLS";"Neto",#N/A,FALSE,"CONV3T.XLS";"UnoB",#N/A,FALSE,"CONV3T.XLS";"Bruto",#N/A,FALSE,"CONV4T.XLS";"Neto",#N/A,FALSE,"CONV4T.XLS";"UnoB",#N/A,FALSE,"CONV4T.XLS"}</definedName>
    <definedName name="paj" localSheetId="5" hidden="1">{"Bruto",#N/A,FALSE,"CONV3T.XLS";"Neto",#N/A,FALSE,"CONV3T.XLS";"UnoB",#N/A,FALSE,"CONV3T.XLS";"Bruto",#N/A,FALSE,"CONV4T.XLS";"Neto",#N/A,FALSE,"CONV4T.XLS";"UnoB",#N/A,FALSE,"CONV4T.XLS"}</definedName>
    <definedName name="paj" localSheetId="8" hidden="1">{"Bruto",#N/A,FALSE,"CONV3T.XLS";"Neto",#N/A,FALSE,"CONV3T.XLS";"UnoB",#N/A,FALSE,"CONV3T.XLS";"Bruto",#N/A,FALSE,"CONV4T.XLS";"Neto",#N/A,FALSE,"CONV4T.XLS";"UnoB",#N/A,FALSE,"CONV4T.XLS"}</definedName>
    <definedName name="paj" localSheetId="9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Pal_Workbook_GUID" hidden="1">"G4L4N753Y254ZZ4AZVSQSZGM"</definedName>
    <definedName name="PATTY" localSheetId="14" hidden="1">#REF!</definedName>
    <definedName name="PATTY" localSheetId="8" hidden="1">#REF!</definedName>
    <definedName name="PATTY" hidden="1">#REF!</definedName>
    <definedName name="PCD">35.31466</definedName>
    <definedName name="pepe" localSheetId="14" hidden="1">{#N/A,#N/A,FALSE,"Pharm";#N/A,#N/A,FALSE,"WWCM"}</definedName>
    <definedName name="pepe" localSheetId="5" hidden="1">{#N/A,#N/A,FALSE,"Pharm";#N/A,#N/A,FALSE,"WWCM"}</definedName>
    <definedName name="pepe" localSheetId="8" hidden="1">{#N/A,#N/A,FALSE,"Pharm";#N/A,#N/A,FALSE,"WWCM"}</definedName>
    <definedName name="pepe" localSheetId="9" hidden="1">{#N/A,#N/A,FALSE,"Pharm";#N/A,#N/A,FALSE,"WWCM"}</definedName>
    <definedName name="pepe" hidden="1">{#N/A,#N/A,FALSE,"Pharm";#N/A,#N/A,FALSE,"WWCM"}</definedName>
    <definedName name="PEPE4" localSheetId="14" hidden="1">{#N/A,#N/A,FALSE,"Pharm";#N/A,#N/A,FALSE,"WWCM"}</definedName>
    <definedName name="PEPE4" localSheetId="5" hidden="1">{#N/A,#N/A,FALSE,"Pharm";#N/A,#N/A,FALSE,"WWCM"}</definedName>
    <definedName name="PEPE4" localSheetId="8" hidden="1">{#N/A,#N/A,FALSE,"Pharm";#N/A,#N/A,FALSE,"WWCM"}</definedName>
    <definedName name="PEPE4" localSheetId="9" hidden="1">{#N/A,#N/A,FALSE,"Pharm";#N/A,#N/A,FALSE,"WWCM"}</definedName>
    <definedName name="PEPE4" hidden="1">{#N/A,#N/A,FALSE,"Pharm";#N/A,#N/A,FALSE,"WWCM"}</definedName>
    <definedName name="PEPE5" localSheetId="14" hidden="1">{#N/A,#N/A,FALSE,"Pharm";#N/A,#N/A,FALSE,"WWCM"}</definedName>
    <definedName name="PEPE5" localSheetId="5" hidden="1">{#N/A,#N/A,FALSE,"Pharm";#N/A,#N/A,FALSE,"WWCM"}</definedName>
    <definedName name="PEPE5" localSheetId="8" hidden="1">{#N/A,#N/A,FALSE,"Pharm";#N/A,#N/A,FALSE,"WWCM"}</definedName>
    <definedName name="PEPE5" localSheetId="9" hidden="1">{#N/A,#N/A,FALSE,"Pharm";#N/A,#N/A,FALSE,"WWCM"}</definedName>
    <definedName name="PEPE5" hidden="1">{#N/A,#N/A,FALSE,"Pharm";#N/A,#N/A,FALSE,"WWCM"}</definedName>
    <definedName name="pharma" localSheetId="14" hidden="1">{#N/A,#N/A,FALSE,"Sales Graph";#N/A,#N/A,FALSE,"PSBM";#N/A,#N/A,FALSE,"BUC Graph";#N/A,#N/A,FALSE,"P&amp;L - YTD"}</definedName>
    <definedName name="pharma" localSheetId="5" hidden="1">{#N/A,#N/A,FALSE,"Sales Graph";#N/A,#N/A,FALSE,"PSBM";#N/A,#N/A,FALSE,"BUC Graph";#N/A,#N/A,FALSE,"P&amp;L - YTD"}</definedName>
    <definedName name="pharma" localSheetId="8" hidden="1">{#N/A,#N/A,FALSE,"Sales Graph";#N/A,#N/A,FALSE,"PSBM";#N/A,#N/A,FALSE,"BUC Graph";#N/A,#N/A,FALSE,"P&amp;L - YTD"}</definedName>
    <definedName name="pharma" localSheetId="9" hidden="1">{#N/A,#N/A,FALSE,"Sales Graph";#N/A,#N/A,FALSE,"PSBM";#N/A,#N/A,FALSE,"BUC Graph";#N/A,#N/A,FALSE,"P&amp;L - YTD"}</definedName>
    <definedName name="pharma" hidden="1">{#N/A,#N/A,FALSE,"Sales Graph";#N/A,#N/A,FALSE,"PSBM";#N/A,#N/A,FALSE,"BUC Graph";#N/A,#N/A,FALSE,"P&amp;L - YTD"}</definedName>
    <definedName name="PJ">[14]pjz!$D$1:$O$601</definedName>
    <definedName name="pl" localSheetId="14" hidden="1">{#N/A,#N/A,FALSE,"REPORT"}</definedName>
    <definedName name="pl" localSheetId="5" hidden="1">{#N/A,#N/A,FALSE,"REPORT"}</definedName>
    <definedName name="pl" localSheetId="8" hidden="1">{#N/A,#N/A,FALSE,"REPORT"}</definedName>
    <definedName name="pl" localSheetId="9" hidden="1">{#N/A,#N/A,FALSE,"REPORT"}</definedName>
    <definedName name="pl" hidden="1">{#N/A,#N/A,FALSE,"REPORT"}</definedName>
    <definedName name="PLCepi" localSheetId="14" hidden="1">{#N/A,#N/A,FALSE,"REPORT"}</definedName>
    <definedName name="PLCepi" localSheetId="5" hidden="1">{#N/A,#N/A,FALSE,"REPORT"}</definedName>
    <definedName name="PLCepi" localSheetId="8" hidden="1">{#N/A,#N/A,FALSE,"REPORT"}</definedName>
    <definedName name="PLCepi" localSheetId="9" hidden="1">{#N/A,#N/A,FALSE,"REPORT"}</definedName>
    <definedName name="PLCepi" hidden="1">{#N/A,#N/A,FALSE,"REPORT"}</definedName>
    <definedName name="PLProcef" localSheetId="14" hidden="1">{#N/A,#N/A,FALSE,"REPORT"}</definedName>
    <definedName name="PLProcef" localSheetId="5" hidden="1">{#N/A,#N/A,FALSE,"REPORT"}</definedName>
    <definedName name="PLProcef" localSheetId="8" hidden="1">{#N/A,#N/A,FALSE,"REPORT"}</definedName>
    <definedName name="PLProcef" localSheetId="9" hidden="1">{#N/A,#N/A,FALSE,"REPORT"}</definedName>
    <definedName name="PLProcef" hidden="1">{#N/A,#N/A,FALSE,"REPORT"}</definedName>
    <definedName name="PLTaxol" localSheetId="14" hidden="1">{#N/A,#N/A,FALSE,"REPORT"}</definedName>
    <definedName name="PLTaxol" localSheetId="5" hidden="1">{#N/A,#N/A,FALSE,"REPORT"}</definedName>
    <definedName name="PLTaxol" localSheetId="8" hidden="1">{#N/A,#N/A,FALSE,"REPORT"}</definedName>
    <definedName name="PLTaxol" localSheetId="9" hidden="1">{#N/A,#N/A,FALSE,"REPORT"}</definedName>
    <definedName name="PLTaxol" hidden="1">{#N/A,#N/A,FALSE,"REPORT"}</definedName>
    <definedName name="Pnl" localSheetId="14" hidden="1">{#N/A,#N/A,FALSE,"Pharm";#N/A,#N/A,FALSE,"WWCM"}</definedName>
    <definedName name="Pnl" localSheetId="5" hidden="1">{#N/A,#N/A,FALSE,"Pharm";#N/A,#N/A,FALSE,"WWCM"}</definedName>
    <definedName name="Pnl" localSheetId="8" hidden="1">{#N/A,#N/A,FALSE,"Pharm";#N/A,#N/A,FALSE,"WWCM"}</definedName>
    <definedName name="Pnl" localSheetId="9" hidden="1">{#N/A,#N/A,FALSE,"Pharm";#N/A,#N/A,FALSE,"WWCM"}</definedName>
    <definedName name="Pnl" hidden="1">{#N/A,#N/A,FALSE,"Pharm";#N/A,#N/A,FALSE,"WWCM"}</definedName>
    <definedName name="port29" localSheetId="14" hidden="1">{#N/A,#N/A,FALSE,"Pharm";#N/A,#N/A,FALSE,"WWCM"}</definedName>
    <definedName name="port29" localSheetId="5" hidden="1">{#N/A,#N/A,FALSE,"Pharm";#N/A,#N/A,FALSE,"WWCM"}</definedName>
    <definedName name="port29" localSheetId="8" hidden="1">{#N/A,#N/A,FALSE,"Pharm";#N/A,#N/A,FALSE,"WWCM"}</definedName>
    <definedName name="port29" localSheetId="9" hidden="1">{#N/A,#N/A,FALSE,"Pharm";#N/A,#N/A,FALSE,"WWCM"}</definedName>
    <definedName name="port29" hidden="1">{#N/A,#N/A,FALSE,"Pharm";#N/A,#N/A,FALSE,"WWCM"}</definedName>
    <definedName name="ppppp" localSheetId="14" hidden="1">{"'Internat.oper.netti'!$B$1:$J$25"}</definedName>
    <definedName name="ppppp" localSheetId="5" hidden="1">{"'Internat.oper.netti'!$B$1:$J$25"}</definedName>
    <definedName name="ppppp" localSheetId="8" hidden="1">{"'Internat.oper.netti'!$B$1:$J$25"}</definedName>
    <definedName name="ppppp" localSheetId="9" hidden="1">{"'Internat.oper.netti'!$B$1:$J$25"}</definedName>
    <definedName name="ppppp" hidden="1">{"'Internat.oper.netti'!$B$1:$J$25"}</definedName>
    <definedName name="PREDIO" localSheetId="14">#REF!</definedName>
    <definedName name="PREDIO" localSheetId="8">#REF!</definedName>
    <definedName name="PREDIO">#REF!</definedName>
    <definedName name="Procef" localSheetId="14" hidden="1">{#N/A,#N/A,FALSE,"Pharm";#N/A,#N/A,FALSE,"WWCM"}</definedName>
    <definedName name="Procef" localSheetId="5" hidden="1">{#N/A,#N/A,FALSE,"Pharm";#N/A,#N/A,FALSE,"WWCM"}</definedName>
    <definedName name="Procef" localSheetId="8" hidden="1">{#N/A,#N/A,FALSE,"Pharm";#N/A,#N/A,FALSE,"WWCM"}</definedName>
    <definedName name="Procef" localSheetId="9" hidden="1">{#N/A,#N/A,FALSE,"Pharm";#N/A,#N/A,FALSE,"WWCM"}</definedName>
    <definedName name="Procef" hidden="1">{#N/A,#N/A,FALSE,"Pharm";#N/A,#N/A,FALSE,"WWCM"}</definedName>
    <definedName name="prod" localSheetId="14" hidden="1">{#N/A,#N/A,FALSE,"Pharm";#N/A,#N/A,FALSE,"WWCM"}</definedName>
    <definedName name="prod" localSheetId="5" hidden="1">{#N/A,#N/A,FALSE,"Pharm";#N/A,#N/A,FALSE,"WWCM"}</definedName>
    <definedName name="prod" localSheetId="8" hidden="1">{#N/A,#N/A,FALSE,"Pharm";#N/A,#N/A,FALSE,"WWCM"}</definedName>
    <definedName name="prod" localSheetId="9" hidden="1">{#N/A,#N/A,FALSE,"Pharm";#N/A,#N/A,FALSE,"WWCM"}</definedName>
    <definedName name="prod" hidden="1">{#N/A,#N/A,FALSE,"Pharm";#N/A,#N/A,FALSE,"WWCM"}</definedName>
    <definedName name="Prom_2013">'[9]5.2 Anexo Tipo Cambio'!$C$258</definedName>
    <definedName name="Prom_2015">'[9]5.2 Anexo Tipo Cambio'!$G$258</definedName>
    <definedName name="Proporcion_tipo_Infraestructura">'[9]5.3 Anexo Estados Financieros'!$D$21</definedName>
    <definedName name="PRUEBA" localSheetId="14" hidden="1">{"'Control de Gestión'!$A$2:$N$39"}</definedName>
    <definedName name="PRUEBA" localSheetId="5" hidden="1">{"'Control de Gestión'!$A$2:$N$39"}</definedName>
    <definedName name="PRUEBA" localSheetId="9" hidden="1">{"'Control de Gestión'!$A$2:$N$39"}</definedName>
    <definedName name="PRUEBA" hidden="1">{"'Control de Gestión'!$A$2:$N$39"}</definedName>
    <definedName name="PUAREAPRE" localSheetId="14">#REF!</definedName>
    <definedName name="PUAREAPRE" localSheetId="8">#REF!</definedName>
    <definedName name="PUAREAPRE">#REF!</definedName>
    <definedName name="q" localSheetId="14" hidden="1">Main.SAPF4Help()</definedName>
    <definedName name="q" localSheetId="5" hidden="1">Main.SAPF4Help()</definedName>
    <definedName name="q" localSheetId="8" hidden="1">Main.SAPF4Help()</definedName>
    <definedName name="q" localSheetId="9" hidden="1">Main.SAPF4Help()</definedName>
    <definedName name="q" hidden="1">Main.SAPF4Help()</definedName>
    <definedName name="qaz" localSheetId="14" hidden="1">{#N/A,#N/A,FALSE,"Pharm";#N/A,#N/A,FALSE,"WWCM"}</definedName>
    <definedName name="qaz" localSheetId="5" hidden="1">{#N/A,#N/A,FALSE,"Pharm";#N/A,#N/A,FALSE,"WWCM"}</definedName>
    <definedName name="qaz" localSheetId="8" hidden="1">{#N/A,#N/A,FALSE,"Pharm";#N/A,#N/A,FALSE,"WWCM"}</definedName>
    <definedName name="qaz" localSheetId="9" hidden="1">{#N/A,#N/A,FALSE,"Pharm";#N/A,#N/A,FALSE,"WWCM"}</definedName>
    <definedName name="qaz" hidden="1">{#N/A,#N/A,FALSE,"Pharm";#N/A,#N/A,FALSE,"WWCM"}</definedName>
    <definedName name="qertweyu" localSheetId="14" hidden="1">{#N/A,#N/A,FALSE,"REPORT"}</definedName>
    <definedName name="qertweyu" localSheetId="5" hidden="1">{#N/A,#N/A,FALSE,"REPORT"}</definedName>
    <definedName name="qertweyu" localSheetId="8" hidden="1">{#N/A,#N/A,FALSE,"REPORT"}</definedName>
    <definedName name="qertweyu" localSheetId="9" hidden="1">{#N/A,#N/A,FALSE,"REPORT"}</definedName>
    <definedName name="qertweyu" hidden="1">{#N/A,#N/A,FALSE,"REPORT"}</definedName>
    <definedName name="qetryywt" localSheetId="14" hidden="1">{#N/A,#N/A,FALSE,"REPORT"}</definedName>
    <definedName name="qetryywt" localSheetId="5" hidden="1">{#N/A,#N/A,FALSE,"REPORT"}</definedName>
    <definedName name="qetryywt" localSheetId="8" hidden="1">{#N/A,#N/A,FALSE,"REPORT"}</definedName>
    <definedName name="qetryywt" localSheetId="9" hidden="1">{#N/A,#N/A,FALSE,"REPORT"}</definedName>
    <definedName name="qetryywt" hidden="1">{#N/A,#N/A,FALSE,"REPORT"}</definedName>
    <definedName name="qq" localSheetId="14" hidden="1">Main.SAPF4Help()</definedName>
    <definedName name="qq" localSheetId="5" hidden="1">Main.SAPF4Help()</definedName>
    <definedName name="qq" localSheetId="8" hidden="1">Main.SAPF4Help()</definedName>
    <definedName name="qq" localSheetId="9" hidden="1">Main.SAPF4Help()</definedName>
    <definedName name="qq" hidden="1">Main.SAPF4Help()</definedName>
    <definedName name="qqq" localSheetId="14" hidden="1">{#N/A,#N/A,FALSE,"Pharm";#N/A,#N/A,FALSE,"WWCM"}</definedName>
    <definedName name="qqq" localSheetId="5" hidden="1">Main.SAPF4Help()</definedName>
    <definedName name="qqq" localSheetId="8" hidden="1">{#N/A,#N/A,FALSE,"Pharm";#N/A,#N/A,FALSE,"WWCM"}</definedName>
    <definedName name="qqq" localSheetId="9" hidden="1">{#N/A,#N/A,FALSE,"Pharm";#N/A,#N/A,FALSE,"WWCM"}</definedName>
    <definedName name="qqq" hidden="1">{#N/A,#N/A,FALSE,"Pharm";#N/A,#N/A,FALSE,"WWCM"}</definedName>
    <definedName name="qqwtweryey" localSheetId="14" hidden="1">{#N/A,#N/A,FALSE,"REPORT"}</definedName>
    <definedName name="qqwtweryey" localSheetId="5" hidden="1">{#N/A,#N/A,FALSE,"REPORT"}</definedName>
    <definedName name="qqwtweryey" localSheetId="8" hidden="1">{#N/A,#N/A,FALSE,"REPORT"}</definedName>
    <definedName name="qqwtweryey" localSheetId="9" hidden="1">{#N/A,#N/A,FALSE,"REPORT"}</definedName>
    <definedName name="qqwtweryey" hidden="1">{#N/A,#N/A,FALSE,"REPORT"}</definedName>
    <definedName name="qw" localSheetId="14" hidden="1">{#N/A,#N/A,FALSE,"REPORT"}</definedName>
    <definedName name="qw" localSheetId="5" hidden="1">{#N/A,#N/A,FALSE,"REPORT"}</definedName>
    <definedName name="qw" localSheetId="8" hidden="1">{#N/A,#N/A,FALSE,"REPORT"}</definedName>
    <definedName name="qw" localSheetId="9" hidden="1">{#N/A,#N/A,FALSE,"REPORT"}</definedName>
    <definedName name="qw" hidden="1">{#N/A,#N/A,FALSE,"REPORT"}</definedName>
    <definedName name="qwer23r3r23r" localSheetId="14" hidden="1">{"GuVGmbH",#N/A,FALSE,"ratios";"BilanzGmbH",#N/A,FALSE,"ratios";"BilanzKG",#N/A,FALSE,"ratios";"GuVKG",#N/A,FALSE,"ratios"}</definedName>
    <definedName name="qwer23r3r23r" localSheetId="5" hidden="1">{"GuVGmbH",#N/A,FALSE,"ratios";"BilanzGmbH",#N/A,FALSE,"ratios";"BilanzKG",#N/A,FALSE,"ratios";"GuVKG",#N/A,FALSE,"ratios"}</definedName>
    <definedName name="qwer23r3r23r" localSheetId="8" hidden="1">{"GuVGmbH",#N/A,FALSE,"ratios";"BilanzGmbH",#N/A,FALSE,"ratios";"BilanzKG",#N/A,FALSE,"ratios";"GuVKG",#N/A,FALSE,"ratios"}</definedName>
    <definedName name="qwer23r3r23r" localSheetId="9" hidden="1">{"GuVGmbH",#N/A,FALSE,"ratios";"BilanzGmbH",#N/A,FALSE,"ratios";"BilanzKG",#N/A,FALSE,"ratios";"GuVKG",#N/A,FALSE,"ratios"}</definedName>
    <definedName name="qwer23r3r23r" hidden="1">{"GuVGmbH",#N/A,FALSE,"ratios";"BilanzGmbH",#N/A,FALSE,"ratios";"BilanzKG",#N/A,FALSE,"ratios";"GuVKG",#N/A,FALSE,"ratios"}</definedName>
    <definedName name="qwertqry" localSheetId="14" hidden="1">{#N/A,#N/A,FALSE,"REPORT"}</definedName>
    <definedName name="qwertqry" localSheetId="5" hidden="1">{#N/A,#N/A,FALSE,"REPORT"}</definedName>
    <definedName name="qwertqry" localSheetId="8" hidden="1">{#N/A,#N/A,FALSE,"REPORT"}</definedName>
    <definedName name="qwertqry" localSheetId="9" hidden="1">{#N/A,#N/A,FALSE,"REPORT"}</definedName>
    <definedName name="qwertqry" hidden="1">{#N/A,#N/A,FALSE,"REPORT"}</definedName>
    <definedName name="qwetqryetytu" localSheetId="14" hidden="1">{#N/A,#N/A,FALSE,"Pharm";#N/A,#N/A,FALSE,"WWCM"}</definedName>
    <definedName name="qwetqryetytu" localSheetId="5" hidden="1">{#N/A,#N/A,FALSE,"Pharm";#N/A,#N/A,FALSE,"WWCM"}</definedName>
    <definedName name="qwetqryetytu" localSheetId="8" hidden="1">{#N/A,#N/A,FALSE,"Pharm";#N/A,#N/A,FALSE,"WWCM"}</definedName>
    <definedName name="qwetqryetytu" localSheetId="9" hidden="1">{#N/A,#N/A,FALSE,"Pharm";#N/A,#N/A,FALSE,"WWCM"}</definedName>
    <definedName name="qwetqryetytu" hidden="1">{#N/A,#N/A,FALSE,"Pharm";#N/A,#N/A,FALSE,"WWCM"}</definedName>
    <definedName name="qwqwqewd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qwqewd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qwqewd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qwqewd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qwqewd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qwrq23r3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ango_divisiones">[15]Rangos!$F$3:$F$19</definedName>
    <definedName name="rango_meses">[15]Rangos!$B$3:$B$14</definedName>
    <definedName name="rango_tarifas">[15]Rangos!$D$3:$D$14</definedName>
    <definedName name="reggie" localSheetId="14" hidden="1">{#N/A,#N/A,FALSE,"Pharm";#N/A,#N/A,FALSE,"WWCM"}</definedName>
    <definedName name="reggie" localSheetId="5" hidden="1">{#N/A,#N/A,FALSE,"Pharm";#N/A,#N/A,FALSE,"WWCM"}</definedName>
    <definedName name="reggie" localSheetId="8" hidden="1">{#N/A,#N/A,FALSE,"Pharm";#N/A,#N/A,FALSE,"WWCM"}</definedName>
    <definedName name="reggie" localSheetId="9" hidden="1">{#N/A,#N/A,FALSE,"Pharm";#N/A,#N/A,FALSE,"WWCM"}</definedName>
    <definedName name="reggie" hidden="1">{#N/A,#N/A,FALSE,"Pharm";#N/A,#N/A,FALSE,"WWCM"}</definedName>
    <definedName name="regina" localSheetId="14" hidden="1">#REF!</definedName>
    <definedName name="regina" localSheetId="8" hidden="1">#REF!</definedName>
    <definedName name="regina" hidden="1">#REF!</definedName>
    <definedName name="Reset_Date">[7]Control!$M$29</definedName>
    <definedName name="resp." localSheetId="14" hidden="1">{#N/A,#N/A,FALSE,"Pharm";#N/A,#N/A,FALSE,"WWCM"}</definedName>
    <definedName name="resp." localSheetId="5" hidden="1">{#N/A,#N/A,FALSE,"Pharm";#N/A,#N/A,FALSE,"WWCM"}</definedName>
    <definedName name="resp." localSheetId="8" hidden="1">{#N/A,#N/A,FALSE,"Pharm";#N/A,#N/A,FALSE,"WWCM"}</definedName>
    <definedName name="resp." localSheetId="9" hidden="1">{#N/A,#N/A,FALSE,"Pharm";#N/A,#N/A,FALSE,"WWCM"}</definedName>
    <definedName name="resp." hidden="1">{#N/A,#N/A,FALSE,"Pharm";#N/A,#N/A,FALSE,"WWCM"}</definedName>
    <definedName name="rf2e" localSheetId="14" hidden="1">{#N/A,#N/A,FALSE,"Pharm";#N/A,#N/A,FALSE,"WWCM"}</definedName>
    <definedName name="rf2e" localSheetId="5" hidden="1">{#N/A,#N/A,FALSE,"Pharm";#N/A,#N/A,FALSE,"WWCM"}</definedName>
    <definedName name="rf2e" localSheetId="8" hidden="1">{#N/A,#N/A,FALSE,"Pharm";#N/A,#N/A,FALSE,"WWCM"}</definedName>
    <definedName name="rf2e" localSheetId="9" hidden="1">{#N/A,#N/A,FALSE,"Pharm";#N/A,#N/A,FALSE,"WWCM"}</definedName>
    <definedName name="rf2e" hidden="1">{#N/A,#N/A,FALSE,"Pharm";#N/A,#N/A,FALSE,"WWCM"}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localSheetId="5" hidden="1">6</definedName>
    <definedName name="RiskHasSettings" hidden="1">7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localSheetId="5" hidden="1">5000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localSheetId="5" hidden="1">1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localSheetId="5" hidden="1">TRUE</definedName>
    <definedName name="RiskUseFixedSeed" hidden="1">FALSE</definedName>
    <definedName name="RiskUseMultipleCPUs" hidden="1">TRUE</definedName>
    <definedName name="Royalty_Rate">[7]Control!$M$38</definedName>
    <definedName name="rrrrr" localSheetId="14" hidden="1">{#N/A,#N/A,FALSE,"Pharm";#N/A,#N/A,FALSE,"WWCM"}</definedName>
    <definedName name="rrrrr" localSheetId="5" hidden="1">{#N/A,#N/A,FALSE,"Pharm";#N/A,#N/A,FALSE,"WWCM"}</definedName>
    <definedName name="rrrrr" localSheetId="8" hidden="1">{#N/A,#N/A,FALSE,"Pharm";#N/A,#N/A,FALSE,"WWCM"}</definedName>
    <definedName name="rrrrr" localSheetId="9" hidden="1">{#N/A,#N/A,FALSE,"Pharm";#N/A,#N/A,FALSE,"WWCM"}</definedName>
    <definedName name="rrrrr" hidden="1">{#N/A,#N/A,FALSE,"Pharm";#N/A,#N/A,FALSE,"WWCM"}</definedName>
    <definedName name="rrrrrrrrrrrr" localSheetId="14" hidden="1">{#N/A,#N/A,FALSE,"Mittelherkunft";#N/A,#N/A,FALSE,"Mittelverwendung"}</definedName>
    <definedName name="rrrrrrrrrrrr" localSheetId="5" hidden="1">{#N/A,#N/A,FALSE,"Mittelherkunft";#N/A,#N/A,FALSE,"Mittelverwendung"}</definedName>
    <definedName name="rrrrrrrrrrrr" localSheetId="8" hidden="1">{#N/A,#N/A,FALSE,"Mittelherkunft";#N/A,#N/A,FALSE,"Mittelverwendung"}</definedName>
    <definedName name="rrrrrrrrrrrr" localSheetId="9" hidden="1">{#N/A,#N/A,FALSE,"Mittelherkunft";#N/A,#N/A,FALSE,"Mittelverwendung"}</definedName>
    <definedName name="rrrrrrrrrrrr" hidden="1">{#N/A,#N/A,FALSE,"Mittelherkunft";#N/A,#N/A,FALSE,"Mittelverwendung"}</definedName>
    <definedName name="rthrth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hrth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hrth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hrth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hrth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tzztuzj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rwert" localSheetId="14" hidden="1">{#N/A,#N/A,FALSE,"Pharm";#N/A,#N/A,FALSE,"WWCM"}</definedName>
    <definedName name="rwert" localSheetId="5" hidden="1">{#N/A,#N/A,FALSE,"Pharm";#N/A,#N/A,FALSE,"WWCM"}</definedName>
    <definedName name="rwert" localSheetId="8" hidden="1">{#N/A,#N/A,FALSE,"Pharm";#N/A,#N/A,FALSE,"WWCM"}</definedName>
    <definedName name="rwert" localSheetId="9" hidden="1">{#N/A,#N/A,FALSE,"Pharm";#N/A,#N/A,FALSE,"WWCM"}</definedName>
    <definedName name="rwert" hidden="1">{#N/A,#N/A,FALSE,"Pharm";#N/A,#N/A,FALSE,"WWCM"}</definedName>
    <definedName name="sadf" localSheetId="14" hidden="1">{"'Internat.oper.netti'!$B$1:$J$25"}</definedName>
    <definedName name="sadf" localSheetId="5" hidden="1">{"'Internat.oper.netti'!$B$1:$J$25"}</definedName>
    <definedName name="sadf" localSheetId="8" hidden="1">{"'Internat.oper.netti'!$B$1:$J$25"}</definedName>
    <definedName name="sadf" localSheetId="9" hidden="1">{"'Internat.oper.netti'!$B$1:$J$25"}</definedName>
    <definedName name="sadf" hidden="1">{"'Internat.oper.netti'!$B$1:$J$25"}</definedName>
    <definedName name="sally" localSheetId="14" hidden="1">{#N/A,#N/A,FALSE,"Pharm";#N/A,#N/A,FALSE,"WWCM"}</definedName>
    <definedName name="sally" localSheetId="5" hidden="1">{#N/A,#N/A,FALSE,"Pharm";#N/A,#N/A,FALSE,"WWCM"}</definedName>
    <definedName name="sally" localSheetId="8" hidden="1">{#N/A,#N/A,FALSE,"Pharm";#N/A,#N/A,FALSE,"WWCM"}</definedName>
    <definedName name="sally" localSheetId="9" hidden="1">{#N/A,#N/A,FALSE,"Pharm";#N/A,#N/A,FALSE,"WWCM"}</definedName>
    <definedName name="sally" hidden="1">{#N/A,#N/A,FALSE,"Pharm";#N/A,#N/A,FALSE,"WWCM"}</definedName>
    <definedName name="SAPBEXdnldView" hidden="1">"44QGJK8UJHDCMNT1UEXORG4IS"</definedName>
    <definedName name="SAPBEXhrIndnt" hidden="1">1</definedName>
    <definedName name="SAPBEXrevision" localSheetId="5" hidden="1">11</definedName>
    <definedName name="SAPBEXrevision" hidden="1">1</definedName>
    <definedName name="SAPBEXsysID" localSheetId="5" hidden="1">"BWP"</definedName>
    <definedName name="SAPBEXsysID" hidden="1">"PW4"</definedName>
    <definedName name="SAPBEXwbID" localSheetId="5" hidden="1">"424CRSWFK6BVB1H0NOSBS5LUS"</definedName>
    <definedName name="SAPBEXwbID" hidden="1">"3W5WEHUZX21PYEA0PJIE6NZFH"</definedName>
    <definedName name="SAPFuncF4Help" localSheetId="14" hidden="1">Main.SAPF4Help()</definedName>
    <definedName name="SAPFuncF4Help" localSheetId="5" hidden="1">Main.SAPF4Help()</definedName>
    <definedName name="SAPFuncF4Help" localSheetId="8" hidden="1">Main.SAPF4Help()</definedName>
    <definedName name="SAPFuncF4Help" localSheetId="9" hidden="1">Main.SAPF4Help()</definedName>
    <definedName name="SAPFuncF4Help" hidden="1">Main.SAPF4Help()</definedName>
    <definedName name="SD" localSheetId="14" hidden="1">{#N/A,#N/A,FALSE,"Pharm";#N/A,#N/A,FALSE,"WWCM"}</definedName>
    <definedName name="SD" localSheetId="5" hidden="1">{#N/A,#N/A,FALSE,"Pharm";#N/A,#N/A,FALSE,"WWCM"}</definedName>
    <definedName name="SD" localSheetId="8" hidden="1">{#N/A,#N/A,FALSE,"Pharm";#N/A,#N/A,FALSE,"WWCM"}</definedName>
    <definedName name="SD" localSheetId="9" hidden="1">{#N/A,#N/A,FALSE,"Pharm";#N/A,#N/A,FALSE,"WWCM"}</definedName>
    <definedName name="SD" hidden="1">{#N/A,#N/A,FALSE,"Pharm";#N/A,#N/A,FALSE,"WWCM"}</definedName>
    <definedName name="sdafgs" localSheetId="14" hidden="1">{#N/A,#N/A,FALSE,"Pharm";#N/A,#N/A,FALSE,"WWCM"}</definedName>
    <definedName name="sdafgs" localSheetId="5" hidden="1">{#N/A,#N/A,FALSE,"Pharm";#N/A,#N/A,FALSE,"WWCM"}</definedName>
    <definedName name="sdafgs" localSheetId="8" hidden="1">{#N/A,#N/A,FALSE,"Pharm";#N/A,#N/A,FALSE,"WWCM"}</definedName>
    <definedName name="sdafgs" localSheetId="9" hidden="1">{#N/A,#N/A,FALSE,"Pharm";#N/A,#N/A,FALSE,"WWCM"}</definedName>
    <definedName name="sdafgs" hidden="1">{#N/A,#N/A,FALSE,"Pharm";#N/A,#N/A,FALSE,"WWCM"}</definedName>
    <definedName name="sdfh" localSheetId="14" hidden="1">{#N/A,#N/A,FALSE,"Pharm";#N/A,#N/A,FALSE,"WWCM"}</definedName>
    <definedName name="sdfh" localSheetId="5" hidden="1">{#N/A,#N/A,FALSE,"Pharm";#N/A,#N/A,FALSE,"WWCM"}</definedName>
    <definedName name="sdfh" localSheetId="8" hidden="1">{#N/A,#N/A,FALSE,"Pharm";#N/A,#N/A,FALSE,"WWCM"}</definedName>
    <definedName name="sdfh" localSheetId="9" hidden="1">{#N/A,#N/A,FALSE,"Pharm";#N/A,#N/A,FALSE,"WWCM"}</definedName>
    <definedName name="sdfh" hidden="1">{#N/A,#N/A,FALSE,"Pharm";#N/A,#N/A,FALSE,"WWCM"}</definedName>
    <definedName name="sdgagf" localSheetId="14" hidden="1">{#N/A,#N/A,FALSE,"Pharm";#N/A,#N/A,FALSE,"WWCM"}</definedName>
    <definedName name="sdgagf" localSheetId="5" hidden="1">{#N/A,#N/A,FALSE,"Pharm";#N/A,#N/A,FALSE,"WWCM"}</definedName>
    <definedName name="sdgagf" localSheetId="8" hidden="1">{#N/A,#N/A,FALSE,"Pharm";#N/A,#N/A,FALSE,"WWCM"}</definedName>
    <definedName name="sdgagf" localSheetId="9" hidden="1">{#N/A,#N/A,FALSE,"Pharm";#N/A,#N/A,FALSE,"WWCM"}</definedName>
    <definedName name="sdgagf" hidden="1">{#N/A,#N/A,FALSE,"Pharm";#N/A,#N/A,FALSE,"WWCM"}</definedName>
    <definedName name="sds" localSheetId="14" hidden="1">{#N/A,#N/A,FALSE,"Aging Summary";#N/A,#N/A,FALSE,"Ratio Analysis";#N/A,#N/A,FALSE,"Test 120 Day Accts";#N/A,#N/A,FALSE,"Tickmarks"}</definedName>
    <definedName name="sds" localSheetId="5" hidden="1">{#N/A,#N/A,FALSE,"Aging Summary";#N/A,#N/A,FALSE,"Ratio Analysis";#N/A,#N/A,FALSE,"Test 120 Day Accts";#N/A,#N/A,FALSE,"Tickmarks"}</definedName>
    <definedName name="sds" localSheetId="8" hidden="1">{#N/A,#N/A,FALSE,"Aging Summary";#N/A,#N/A,FALSE,"Ratio Analysis";#N/A,#N/A,FALSE,"Test 120 Day Accts";#N/A,#N/A,FALSE,"Tickmarks"}</definedName>
    <definedName name="sds" localSheetId="9" hidden="1">{#N/A,#N/A,FALSE,"Aging Summary";#N/A,#N/A,FALSE,"Ratio Analysis";#N/A,#N/A,FALSE,"Test 120 Day Accts";#N/A,#N/A,FALSE,"Tickmarks"}</definedName>
    <definedName name="sds" hidden="1">{#N/A,#N/A,FALSE,"Aging Summary";#N/A,#N/A,FALSE,"Ratio Analysis";#N/A,#N/A,FALSE,"Test 120 Day Accts";#N/A,#N/A,FALSE,"Tickmarks"}</definedName>
    <definedName name="sdsadasd" localSheetId="14" hidden="1">{#N/A,#N/A,FALSE,"Pharm";#N/A,#N/A,FALSE,"WWCM"}</definedName>
    <definedName name="sdsadasd" localSheetId="5" hidden="1">{#N/A,#N/A,FALSE,"Pharm";#N/A,#N/A,FALSE,"WWCM"}</definedName>
    <definedName name="sdsadasd" localSheetId="8" hidden="1">{#N/A,#N/A,FALSE,"Pharm";#N/A,#N/A,FALSE,"WWCM"}</definedName>
    <definedName name="sdsadasd" localSheetId="9" hidden="1">{#N/A,#N/A,FALSE,"Pharm";#N/A,#N/A,FALSE,"WWCM"}</definedName>
    <definedName name="sdsadasd" hidden="1">{#N/A,#N/A,FALSE,"Pharm";#N/A,#N/A,FALSE,"WWCM"}</definedName>
    <definedName name="sdsd" localSheetId="14" hidden="1">{#N/A,#N/A,FALSE,"REPORT"}</definedName>
    <definedName name="sdsd" localSheetId="5" hidden="1">{#N/A,#N/A,FALSE,"REPORT"}</definedName>
    <definedName name="sdsd" localSheetId="8" hidden="1">{#N/A,#N/A,FALSE,"REPORT"}</definedName>
    <definedName name="sdsd" localSheetId="9" hidden="1">{#N/A,#N/A,FALSE,"REPORT"}</definedName>
    <definedName name="sdsd" hidden="1">{#N/A,#N/A,FALSE,"REPORT"}</definedName>
    <definedName name="sdsdfsdf" localSheetId="14" hidden="1">{"GuVGmbH",#N/A,FALSE,"ratios";"BilanzGmbH",#N/A,FALSE,"ratios";"BilanzKG",#N/A,FALSE,"ratios";"GuVKG",#N/A,FALSE,"ratios"}</definedName>
    <definedName name="sdsdfsdf" localSheetId="5" hidden="1">{"GuVGmbH",#N/A,FALSE,"ratios";"BilanzGmbH",#N/A,FALSE,"ratios";"BilanzKG",#N/A,FALSE,"ratios";"GuVKG",#N/A,FALSE,"ratios"}</definedName>
    <definedName name="sdsdfsdf" localSheetId="8" hidden="1">{"GuVGmbH",#N/A,FALSE,"ratios";"BilanzGmbH",#N/A,FALSE,"ratios";"BilanzKG",#N/A,FALSE,"ratios";"GuVKG",#N/A,FALSE,"ratios"}</definedName>
    <definedName name="sdsdfsdf" localSheetId="9" hidden="1">{"GuVGmbH",#N/A,FALSE,"ratios";"BilanzGmbH",#N/A,FALSE,"ratios";"BilanzKG",#N/A,FALSE,"ratios";"GuVKG",#N/A,FALSE,"ratios"}</definedName>
    <definedName name="sdsdfsdf" hidden="1">{"GuVGmbH",#N/A,FALSE,"ratios";"BilanzGmbH",#N/A,FALSE,"ratios";"BilanzKG",#N/A,FALSE,"ratios";"GuVKG",#N/A,FALSE,"ratios"}</definedName>
    <definedName name="sencount" hidden="1">1</definedName>
    <definedName name="sf" localSheetId="14" hidden="1">{#N/A,#N/A,FALSE,"Sales Graph";#N/A,#N/A,FALSE,"BUC Graph";#N/A,#N/A,FALSE,"P&amp;L - YTD"}</definedName>
    <definedName name="sf" localSheetId="5" hidden="1">{#N/A,#N/A,FALSE,"Sales Graph";#N/A,#N/A,FALSE,"BUC Graph";#N/A,#N/A,FALSE,"P&amp;L - YTD"}</definedName>
    <definedName name="sf" localSheetId="8" hidden="1">{#N/A,#N/A,FALSE,"Sales Graph";#N/A,#N/A,FALSE,"BUC Graph";#N/A,#N/A,FALSE,"P&amp;L - YTD"}</definedName>
    <definedName name="sf" localSheetId="9" hidden="1">{#N/A,#N/A,FALSE,"Sales Graph";#N/A,#N/A,FALSE,"BUC Graph";#N/A,#N/A,FALSE,"P&amp;L - YTD"}</definedName>
    <definedName name="sf" hidden="1">{#N/A,#N/A,FALSE,"Sales Graph";#N/A,#N/A,FALSE,"BUC Graph";#N/A,#N/A,FALSE,"P&amp;L - YTD"}</definedName>
    <definedName name="sfd" localSheetId="14" hidden="1">{#N/A,#N/A,FALSE,"Layout Cash Flow"}</definedName>
    <definedName name="sfd" localSheetId="5" hidden="1">{#N/A,#N/A,FALSE,"Layout Cash Flow"}</definedName>
    <definedName name="sfd" localSheetId="8" hidden="1">{#N/A,#N/A,FALSE,"Layout Cash Flow"}</definedName>
    <definedName name="sfd" localSheetId="9" hidden="1">{#N/A,#N/A,FALSE,"Layout Cash Flow"}</definedName>
    <definedName name="sfd" hidden="1">{#N/A,#N/A,FALSE,"Layout Cash Flow"}</definedName>
    <definedName name="sfdirect" localSheetId="14" hidden="1">{#N/A,#N/A,FALSE,"REPORT"}</definedName>
    <definedName name="sfdirect" localSheetId="5" hidden="1">{#N/A,#N/A,FALSE,"REPORT"}</definedName>
    <definedName name="sfdirect" localSheetId="8" hidden="1">{#N/A,#N/A,FALSE,"REPORT"}</definedName>
    <definedName name="sfdirect" localSheetId="9" hidden="1">{#N/A,#N/A,FALSE,"REPORT"}</definedName>
    <definedName name="sfdirect" hidden="1">{#N/A,#N/A,FALSE,"REPORT"}</definedName>
    <definedName name="sfsdf" localSheetId="14" hidden="1">{#N/A,#N/A,FALSE,"Layout Cash Flow"}</definedName>
    <definedName name="sfsdf" localSheetId="5" hidden="1">{#N/A,#N/A,FALSE,"Layout Cash Flow"}</definedName>
    <definedName name="sfsdf" localSheetId="8" hidden="1">{#N/A,#N/A,FALSE,"Layout Cash Flow"}</definedName>
    <definedName name="sfsdf" localSheetId="9" hidden="1">{#N/A,#N/A,FALSE,"Layout Cash Flow"}</definedName>
    <definedName name="sfsdf" hidden="1">{#N/A,#N/A,FALSE,"Layout Cash Flow"}</definedName>
    <definedName name="sfwefwef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fwefwef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fwefwef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fwefwef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fwefwef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" localSheetId="14" hidden="1">{#N/A,#N/A,FALSE,"REPORT"}</definedName>
    <definedName name="ss" localSheetId="5" hidden="1">{#N/A,#N/A,FALSE,"REPORT"}</definedName>
    <definedName name="ss" localSheetId="8" hidden="1">{#N/A,#N/A,FALSE,"REPORT"}</definedName>
    <definedName name="ss" localSheetId="9" hidden="1">{#N/A,#N/A,FALSE,"REPORT"}</definedName>
    <definedName name="ss" hidden="1">{#N/A,#N/A,FALSE,"REPORT"}</definedName>
    <definedName name="SSD" localSheetId="14" hidden="1">{#N/A,#N/A,FALSE,"REPORT"}</definedName>
    <definedName name="SSD" localSheetId="5" hidden="1">{#N/A,#N/A,FALSE,"REPORT"}</definedName>
    <definedName name="SSD" localSheetId="8" hidden="1">{#N/A,#N/A,FALSE,"REPORT"}</definedName>
    <definedName name="SSD" localSheetId="9" hidden="1">{#N/A,#N/A,FALSE,"REPORT"}</definedName>
    <definedName name="SSD" hidden="1">{#N/A,#N/A,FALSE,"REPORT"}</definedName>
    <definedName name="sss" localSheetId="14" hidden="1">{#N/A,#N/A,FALSE,"Pharm";#N/A,#N/A,FALSE,"WWCM"}</definedName>
    <definedName name="sss" localSheetId="5" hidden="1">{#N/A,#N/A,FALSE,"Pharm";#N/A,#N/A,FALSE,"WWCM"}</definedName>
    <definedName name="sss" localSheetId="8" hidden="1">{#N/A,#N/A,FALSE,"Pharm";#N/A,#N/A,FALSE,"WWCM"}</definedName>
    <definedName name="sss" localSheetId="9" hidden="1">{#N/A,#N/A,FALSE,"Pharm";#N/A,#N/A,FALSE,"WWCM"}</definedName>
    <definedName name="sss" hidden="1">{#N/A,#N/A,FALSE,"Pharm";#N/A,#N/A,FALSE,"WWCM"}</definedName>
    <definedName name="ssws" localSheetId="14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s" localSheetId="5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s" localSheetId="8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s" localSheetId="9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s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ssww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ww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ww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ww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sw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Staril" localSheetId="14" hidden="1">{#N/A,#N/A,FALSE,"REPORT"}</definedName>
    <definedName name="Staril" localSheetId="5" hidden="1">{#N/A,#N/A,FALSE,"REPORT"}</definedName>
    <definedName name="Staril" localSheetId="8" hidden="1">{#N/A,#N/A,FALSE,"REPORT"}</definedName>
    <definedName name="Staril" localSheetId="9" hidden="1">{#N/A,#N/A,FALSE,"REPORT"}</definedName>
    <definedName name="Staril" hidden="1">{#N/A,#N/A,FALSE,"REPORT"}</definedName>
    <definedName name="stock" localSheetId="1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ock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ock" localSheetId="8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ock" localSheetId="9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ock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StratPlanAP" localSheetId="14" hidden="1">{#N/A,#N/A,FALSE,"Pharm";#N/A,#N/A,FALSE,"WWCM"}</definedName>
    <definedName name="StratPlanAP" localSheetId="5" hidden="1">{#N/A,#N/A,FALSE,"Pharm";#N/A,#N/A,FALSE,"WWCM"}</definedName>
    <definedName name="StratPlanAP" localSheetId="8" hidden="1">{#N/A,#N/A,FALSE,"Pharm";#N/A,#N/A,FALSE,"WWCM"}</definedName>
    <definedName name="StratPlanAP" localSheetId="9" hidden="1">{#N/A,#N/A,FALSE,"Pharm";#N/A,#N/A,FALSE,"WWCM"}</definedName>
    <definedName name="StratPlanAP" hidden="1">{#N/A,#N/A,FALSE,"Pharm";#N/A,#N/A,FALSE,"WWCM"}</definedName>
    <definedName name="SVD" localSheetId="14" hidden="1">{"GuVGmbH",#N/A,FALSE,"ratios";"BilanzGmbH",#N/A,FALSE,"ratios";"BilanzKG",#N/A,FALSE,"ratios";"GuVKG",#N/A,FALSE,"ratios"}</definedName>
    <definedName name="SVD" localSheetId="5" hidden="1">{"GuVGmbH",#N/A,FALSE,"ratios";"BilanzGmbH",#N/A,FALSE,"ratios";"BilanzKG",#N/A,FALSE,"ratios";"GuVKG",#N/A,FALSE,"ratios"}</definedName>
    <definedName name="SVD" localSheetId="8" hidden="1">{"GuVGmbH",#N/A,FALSE,"ratios";"BilanzGmbH",#N/A,FALSE,"ratios";"BilanzKG",#N/A,FALSE,"ratios";"GuVKG",#N/A,FALSE,"ratios"}</definedName>
    <definedName name="SVD" localSheetId="9" hidden="1">{"GuVGmbH",#N/A,FALSE,"ratios";"BilanzGmbH",#N/A,FALSE,"ratios";"BilanzKG",#N/A,FALSE,"ratios";"GuVKG",#N/A,FALSE,"ratios"}</definedName>
    <definedName name="SVD" hidden="1">{"GuVGmbH",#N/A,FALSE,"ratios";"BilanzGmbH",#N/A,FALSE,"ratios";"BilanzKG",#N/A,FALSE,"ratios";"GuVKG",#N/A,FALSE,"ratios"}</definedName>
    <definedName name="SX" localSheetId="1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localSheetId="5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localSheetId="8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localSheetId="9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SX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Tax_Rate">[7]Control!$M$36</definedName>
    <definedName name="taxol" localSheetId="14" hidden="1">{#N/A,#N/A,FALSE,"Pharm";#N/A,#N/A,FALSE,"WWCM"}</definedName>
    <definedName name="taxol" localSheetId="5" hidden="1">{#N/A,#N/A,FALSE,"Pharm";#N/A,#N/A,FALSE,"WWCM"}</definedName>
    <definedName name="taxol" localSheetId="8" hidden="1">{#N/A,#N/A,FALSE,"Pharm";#N/A,#N/A,FALSE,"WWCM"}</definedName>
    <definedName name="taxol" localSheetId="9" hidden="1">{#N/A,#N/A,FALSE,"Pharm";#N/A,#N/A,FALSE,"WWCM"}</definedName>
    <definedName name="taxol" hidden="1">{#N/A,#N/A,FALSE,"Pharm";#N/A,#N/A,FALSE,"WWCM"}</definedName>
    <definedName name="TB" localSheetId="14">#REF!</definedName>
    <definedName name="TB" localSheetId="8">#REF!</definedName>
    <definedName name="TB">#REF!</definedName>
    <definedName name="Tem" localSheetId="14" hidden="1">{#N/A,#N/A,FALSE,"Pharm";#N/A,#N/A,FALSE,"WWCM"}</definedName>
    <definedName name="Tem" localSheetId="5" hidden="1">{#N/A,#N/A,FALSE,"Pharm";#N/A,#N/A,FALSE,"WWCM"}</definedName>
    <definedName name="Tem" localSheetId="8" hidden="1">{#N/A,#N/A,FALSE,"Pharm";#N/A,#N/A,FALSE,"WWCM"}</definedName>
    <definedName name="Tem" localSheetId="9" hidden="1">{#N/A,#N/A,FALSE,"Pharm";#N/A,#N/A,FALSE,"WWCM"}</definedName>
    <definedName name="Tem" hidden="1">{#N/A,#N/A,FALSE,"Pharm";#N/A,#N/A,FALSE,"WWCM"}</definedName>
    <definedName name="teq" localSheetId="14" hidden="1">{#N/A,#N/A,FALSE,"Pharm";#N/A,#N/A,FALSE,"WWCM"}</definedName>
    <definedName name="teq" localSheetId="5" hidden="1">{#N/A,#N/A,FALSE,"Pharm";#N/A,#N/A,FALSE,"WWCM"}</definedName>
    <definedName name="teq" localSheetId="8" hidden="1">{#N/A,#N/A,FALSE,"Pharm";#N/A,#N/A,FALSE,"WWCM"}</definedName>
    <definedName name="teq" localSheetId="9" hidden="1">{#N/A,#N/A,FALSE,"Pharm";#N/A,#N/A,FALSE,"WWCM"}</definedName>
    <definedName name="teq" hidden="1">{#N/A,#N/A,FALSE,"Pharm";#N/A,#N/A,FALSE,"WWCM"}</definedName>
    <definedName name="Tequin" localSheetId="14" hidden="1">{#N/A,#N/A,FALSE,"Pharm";#N/A,#N/A,FALSE,"WWCM"}</definedName>
    <definedName name="Tequin" localSheetId="5" hidden="1">{#N/A,#N/A,FALSE,"Pharm";#N/A,#N/A,FALSE,"WWCM"}</definedName>
    <definedName name="Tequin" localSheetId="8" hidden="1">{#N/A,#N/A,FALSE,"Pharm";#N/A,#N/A,FALSE,"WWCM"}</definedName>
    <definedName name="Tequin" localSheetId="9" hidden="1">{#N/A,#N/A,FALSE,"Pharm";#N/A,#N/A,FALSE,"WWCM"}</definedName>
    <definedName name="Tequin" hidden="1">{#N/A,#N/A,FALSE,"Pharm";#N/A,#N/A,FALSE,"WWCM"}</definedName>
    <definedName name="tequinol" localSheetId="14" hidden="1">{#N/A,#N/A,FALSE,"REPORT"}</definedName>
    <definedName name="tequinol" localSheetId="5" hidden="1">{#N/A,#N/A,FALSE,"REPORT"}</definedName>
    <definedName name="tequinol" localSheetId="8" hidden="1">{#N/A,#N/A,FALSE,"REPORT"}</definedName>
    <definedName name="tequinol" localSheetId="9" hidden="1">{#N/A,#N/A,FALSE,"REPORT"}</definedName>
    <definedName name="tequinol" hidden="1">{#N/A,#N/A,FALSE,"REPORT"}</definedName>
    <definedName name="test" localSheetId="14" hidden="1">{#N/A,#N/A,FALSE,"Pharm";#N/A,#N/A,FALSE,"WWCM"}</definedName>
    <definedName name="test" localSheetId="5" hidden="1">{#N/A,#N/A,FALSE,"Pharm";#N/A,#N/A,FALSE,"WWCM"}</definedName>
    <definedName name="test" localSheetId="8" hidden="1">{#N/A,#N/A,FALSE,"Pharm";#N/A,#N/A,FALSE,"WWCM"}</definedName>
    <definedName name="test" localSheetId="9" hidden="1">{#N/A,#N/A,FALSE,"Pharm";#N/A,#N/A,FALSE,"WWCM"}</definedName>
    <definedName name="test" hidden="1">{#N/A,#N/A,FALSE,"Pharm";#N/A,#N/A,FALSE,"WWCM"}</definedName>
    <definedName name="teste" localSheetId="14" hidden="1">{#N/A,#N/A,FALSE,"Pharm";#N/A,#N/A,FALSE,"WWCM"}</definedName>
    <definedName name="teste" localSheetId="5" hidden="1">{#N/A,#N/A,FALSE,"Pharm";#N/A,#N/A,FALSE,"WWCM"}</definedName>
    <definedName name="teste" localSheetId="8" hidden="1">{#N/A,#N/A,FALSE,"Pharm";#N/A,#N/A,FALSE,"WWCM"}</definedName>
    <definedName name="teste" localSheetId="9" hidden="1">{#N/A,#N/A,FALSE,"Pharm";#N/A,#N/A,FALSE,"WWCM"}</definedName>
    <definedName name="teste" hidden="1">{#N/A,#N/A,FALSE,"Pharm";#N/A,#N/A,FALSE,"WWCM"}</definedName>
    <definedName name="texrefcopy2" hidden="1">3</definedName>
    <definedName name="TextRefCopyRangeCount" hidden="1">6</definedName>
    <definedName name="tipo">'[11]Datos generales'!$F$2</definedName>
    <definedName name="Tipo_Cambio_2013">'[9]2.1 Factores Ajuste Precios'!$E$19</definedName>
    <definedName name="Tipo_Cambio_2015">'[9]2.1 Factores Ajuste Precios'!$E$18</definedName>
    <definedName name="tll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ll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ll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ll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l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Trusco" localSheetId="14" hidden="1">#REF!</definedName>
    <definedName name="Trusco" localSheetId="8" hidden="1">#REF!</definedName>
    <definedName name="Trusco" hidden="1">#REF!</definedName>
    <definedName name="tryeuyit" localSheetId="14" hidden="1">{#N/A,#N/A,FALSE,"Pharm";#N/A,#N/A,FALSE,"WWCM"}</definedName>
    <definedName name="tryeuyit" localSheetId="5" hidden="1">{#N/A,#N/A,FALSE,"Pharm";#N/A,#N/A,FALSE,"WWCM"}</definedName>
    <definedName name="tryeuyit" localSheetId="8" hidden="1">{#N/A,#N/A,FALSE,"Pharm";#N/A,#N/A,FALSE,"WWCM"}</definedName>
    <definedName name="tryeuyit" localSheetId="9" hidden="1">{#N/A,#N/A,FALSE,"Pharm";#N/A,#N/A,FALSE,"WWCM"}</definedName>
    <definedName name="tryeuyit" hidden="1">{#N/A,#N/A,FALSE,"Pharm";#N/A,#N/A,FALSE,"WWCM"}</definedName>
    <definedName name="tul" localSheetId="14" hidden="1">{"Bruto",#N/A,FALSE,"CONV3T.XLS";"Neto",#N/A,FALSE,"CONV3T.XLS";"UnoB",#N/A,FALSE,"CONV3T.XLS";"Bruto",#N/A,FALSE,"CONV4T.XLS";"Neto",#N/A,FALSE,"CONV4T.XLS";"UnoB",#N/A,FALSE,"CONV4T.XLS"}</definedName>
    <definedName name="tul" localSheetId="5" hidden="1">{"Bruto",#N/A,FALSE,"CONV3T.XLS";"Neto",#N/A,FALSE,"CONV3T.XLS";"UnoB",#N/A,FALSE,"CONV3T.XLS";"Bruto",#N/A,FALSE,"CONV4T.XLS";"Neto",#N/A,FALSE,"CONV4T.XLS";"UnoB",#N/A,FALSE,"CONV4T.XLS"}</definedName>
    <definedName name="tul" localSheetId="8" hidden="1">{"Bruto",#N/A,FALSE,"CONV3T.XLS";"Neto",#N/A,FALSE,"CONV3T.XLS";"UnoB",#N/A,FALSE,"CONV3T.XLS";"Bruto",#N/A,FALSE,"CONV4T.XLS";"Neto",#N/A,FALSE,"CONV4T.XLS";"UnoB",#N/A,FALSE,"CONV4T.XLS"}</definedName>
    <definedName name="tul" localSheetId="9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tyutytyi" localSheetId="14" hidden="1">{#N/A,#N/A,FALSE,"Pharm";#N/A,#N/A,FALSE,"WWCM"}</definedName>
    <definedName name="tyutytyi" localSheetId="5" hidden="1">{#N/A,#N/A,FALSE,"Pharm";#N/A,#N/A,FALSE,"WWCM"}</definedName>
    <definedName name="tyutytyi" localSheetId="8" hidden="1">{#N/A,#N/A,FALSE,"Pharm";#N/A,#N/A,FALSE,"WWCM"}</definedName>
    <definedName name="tyutytyi" localSheetId="9" hidden="1">{#N/A,#N/A,FALSE,"Pharm";#N/A,#N/A,FALSE,"WWCM"}</definedName>
    <definedName name="tyutytyi" hidden="1">{#N/A,#N/A,FALSE,"Pharm";#N/A,#N/A,FALSE,"WWCM"}</definedName>
    <definedName name="tyyufkjkhjd" localSheetId="14" hidden="1">{#N/A,#N/A,FALSE,"Pharm";#N/A,#N/A,FALSE,"WWCM"}</definedName>
    <definedName name="tyyufkjkhjd" localSheetId="5" hidden="1">{#N/A,#N/A,FALSE,"Pharm";#N/A,#N/A,FALSE,"WWCM"}</definedName>
    <definedName name="tyyufkjkhjd" localSheetId="8" hidden="1">{#N/A,#N/A,FALSE,"Pharm";#N/A,#N/A,FALSE,"WWCM"}</definedName>
    <definedName name="tyyufkjkhjd" localSheetId="9" hidden="1">{#N/A,#N/A,FALSE,"Pharm";#N/A,#N/A,FALSE,"WWCM"}</definedName>
    <definedName name="tyyufkjkhjd" hidden="1">{#N/A,#N/A,FALSE,"Pharm";#N/A,#N/A,FALSE,"WWCM"}</definedName>
    <definedName name="u" localSheetId="14" hidden="1">{"'Internat.oper.netti'!$B$1:$J$25"}</definedName>
    <definedName name="u" localSheetId="5" hidden="1">{"'Control de Gestión'!$A$2:$N$39"}</definedName>
    <definedName name="u" localSheetId="8" hidden="1">{"'Internat.oper.netti'!$B$1:$J$25"}</definedName>
    <definedName name="u" localSheetId="9" hidden="1">{"'Internat.oper.netti'!$B$1:$J$25"}</definedName>
    <definedName name="u" hidden="1">{"'Internat.oper.netti'!$B$1:$J$25"}</definedName>
    <definedName name="ü" localSheetId="14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ü" localSheetId="5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ü" localSheetId="8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ü" localSheetId="9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ü" hidden="1">{#N/A,#N/A,FALSE,"Layout Aktiva";#N/A,#N/A,FALSE,"Layout Passiva";#N/A,#N/A,FALSE,"Layout GuV";#N/A,#N/A,FALSE,"Layout Cash Flow";#N/A,#N/A,FALSE,"Mittelherkunft";#N/A,#N/A,FALSE,"Mittelverwendung";#N/A,#N/A,FALSE,"Finanzbedarsrechnung"}</definedName>
    <definedName name="uiiuiui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iiuiui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iiuiui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iiuiui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iiuiui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t" localSheetId="14" hidden="1">{#N/A,#N/A,FALSE,"Pharm";#N/A,#N/A,FALSE,"WWCM"}</definedName>
    <definedName name="Unit" localSheetId="5" hidden="1">{#N/A,#N/A,FALSE,"Pharm";#N/A,#N/A,FALSE,"WWCM"}</definedName>
    <definedName name="Unit" localSheetId="8" hidden="1">{#N/A,#N/A,FALSE,"Pharm";#N/A,#N/A,FALSE,"WWCM"}</definedName>
    <definedName name="Unit" localSheetId="9" hidden="1">{#N/A,#N/A,FALSE,"Pharm";#N/A,#N/A,FALSE,"WWCM"}</definedName>
    <definedName name="Unit" hidden="1">{#N/A,#N/A,FALSE,"Pharm";#N/A,#N/A,FALSE,"WWCM"}</definedName>
    <definedName name="usppi_abr">'[11]Datos generales'!$I$43</definedName>
    <definedName name="usppi_ago">'[11]Datos generales'!$M$43</definedName>
    <definedName name="usppi_dic_año">'[11]Datos generales'!$Q$43</definedName>
    <definedName name="usppi_dic_año_previo">'[11]Datos generales'!$E$43</definedName>
    <definedName name="usppi_ene">'[11]Datos generales'!$F$43</definedName>
    <definedName name="usppi_feb">'[11]Datos generales'!$G$43</definedName>
    <definedName name="usppi_jul">'[11]Datos generales'!$L$43</definedName>
    <definedName name="usppi_jun">'[11]Datos generales'!$K$43</definedName>
    <definedName name="usppi_mar">'[11]Datos generales'!$H$43</definedName>
    <definedName name="usppi_may">'[11]Datos generales'!$J$43</definedName>
    <definedName name="usppi_nov">'[11]Datos generales'!$P$43</definedName>
    <definedName name="usppi_oct">'[11]Datos generales'!$O$43</definedName>
    <definedName name="usppi_sep">'[11]Datos generales'!$N$43</definedName>
    <definedName name="v" localSheetId="14" hidden="1">{"'Internat.oper.netti'!$B$1:$J$25"}</definedName>
    <definedName name="v" localSheetId="5" hidden="1">{"'Internat.oper.netti'!$B$1:$J$25"}</definedName>
    <definedName name="v" localSheetId="8" hidden="1">{"'Internat.oper.netti'!$B$1:$J$25"}</definedName>
    <definedName name="v" localSheetId="9" hidden="1">{"'Internat.oper.netti'!$B$1:$J$25"}</definedName>
    <definedName name="v" hidden="1">{"'Internat.oper.netti'!$B$1:$J$25"}</definedName>
    <definedName name="version1" localSheetId="14" hidden="1">{"'Internat.oper.netti'!$B$1:$J$25"}</definedName>
    <definedName name="version1" localSheetId="5" hidden="1">{"'Internat.oper.netti'!$B$1:$J$25"}</definedName>
    <definedName name="version1" localSheetId="8" hidden="1">{"'Internat.oper.netti'!$B$1:$J$25"}</definedName>
    <definedName name="version1" localSheetId="9" hidden="1">{"'Internat.oper.netti'!$B$1:$J$25"}</definedName>
    <definedName name="version1" hidden="1">{"'Internat.oper.netti'!$B$1:$J$25"}</definedName>
    <definedName name="w" localSheetId="14" hidden="1">Main.SAPF4Help()</definedName>
    <definedName name="w" localSheetId="5" hidden="1">Main.SAPF4Help()</definedName>
    <definedName name="w" localSheetId="8" hidden="1">Main.SAPF4Help()</definedName>
    <definedName name="w" localSheetId="9" hidden="1">Main.SAPF4Help()</definedName>
    <definedName name="w" hidden="1">Main.SAPF4Help()</definedName>
    <definedName name="WACC" hidden="1">"888debf7-ad5b-4521-94a2-2f1f7331ecda"</definedName>
    <definedName name="was" localSheetId="14" hidden="1">{#N/A,#N/A,FALSE,"Sales Graph";#N/A,#N/A,FALSE,"BUC Graph";#N/A,#N/A,FALSE,"P&amp;L - YTD"}</definedName>
    <definedName name="was" localSheetId="5" hidden="1">{#N/A,#N/A,FALSE,"Sales Graph";#N/A,#N/A,FALSE,"BUC Graph";#N/A,#N/A,FALSE,"P&amp;L - YTD"}</definedName>
    <definedName name="was" localSheetId="8" hidden="1">{#N/A,#N/A,FALSE,"Sales Graph";#N/A,#N/A,FALSE,"BUC Graph";#N/A,#N/A,FALSE,"P&amp;L - YTD"}</definedName>
    <definedName name="was" localSheetId="9" hidden="1">{#N/A,#N/A,FALSE,"Sales Graph";#N/A,#N/A,FALSE,"BUC Graph";#N/A,#N/A,FALSE,"P&amp;L - YTD"}</definedName>
    <definedName name="was" hidden="1">{#N/A,#N/A,FALSE,"Sales Graph";#N/A,#N/A,FALSE,"BUC Graph";#N/A,#N/A,FALSE,"P&amp;L - YTD"}</definedName>
    <definedName name="wb" localSheetId="14" hidden="1">{#N/A,#N/A,FALSE,"Pharm";#N/A,#N/A,FALSE,"WWCM"}</definedName>
    <definedName name="wb" localSheetId="5" hidden="1">{#N/A,#N/A,FALSE,"Pharm";#N/A,#N/A,FALSE,"WWCM"}</definedName>
    <definedName name="wb" localSheetId="8" hidden="1">{#N/A,#N/A,FALSE,"Pharm";#N/A,#N/A,FALSE,"WWCM"}</definedName>
    <definedName name="wb" localSheetId="9" hidden="1">{#N/A,#N/A,FALSE,"Pharm";#N/A,#N/A,FALSE,"WWCM"}</definedName>
    <definedName name="wb" hidden="1">{#N/A,#N/A,FALSE,"Pharm";#N/A,#N/A,FALSE,"WWCM"}</definedName>
    <definedName name="wc" localSheetId="14" hidden="1">{#N/A,#N/A,FALSE,"Pharm";#N/A,#N/A,FALSE,"WWCM"}</definedName>
    <definedName name="wc" localSheetId="5" hidden="1">{#N/A,#N/A,FALSE,"Pharm";#N/A,#N/A,FALSE,"WWCM"}</definedName>
    <definedName name="wc" localSheetId="8" hidden="1">{#N/A,#N/A,FALSE,"Pharm";#N/A,#N/A,FALSE,"WWCM"}</definedName>
    <definedName name="wc" localSheetId="9" hidden="1">{#N/A,#N/A,FALSE,"Pharm";#N/A,#N/A,FALSE,"WWCM"}</definedName>
    <definedName name="wc" hidden="1">{#N/A,#N/A,FALSE,"Pharm";#N/A,#N/A,FALSE,"WWCM"}</definedName>
    <definedName name="we" localSheetId="14" hidden="1">{#N/A,#N/A,FALSE,"Pharm";#N/A,#N/A,FALSE,"WWCM"}</definedName>
    <definedName name="we" localSheetId="5" hidden="1">{#N/A,#N/A,FALSE,"Pharm";#N/A,#N/A,FALSE,"WWCM"}</definedName>
    <definedName name="we" localSheetId="8" hidden="1">{#N/A,#N/A,FALSE,"Pharm";#N/A,#N/A,FALSE,"WWCM"}</definedName>
    <definedName name="we" localSheetId="9" hidden="1">{#N/A,#N/A,FALSE,"Pharm";#N/A,#N/A,FALSE,"WWCM"}</definedName>
    <definedName name="we" hidden="1">{#N/A,#N/A,FALSE,"Pharm";#N/A,#N/A,FALSE,"WWCM"}</definedName>
    <definedName name="wef4f" localSheetId="14" hidden="1">{"GuVGmbH",#N/A,FALSE,"ratios";"BilanzGmbH",#N/A,FALSE,"ratios";"BilanzKG",#N/A,FALSE,"ratios";"GuVKG",#N/A,FALSE,"ratios"}</definedName>
    <definedName name="wef4f" localSheetId="5" hidden="1">{"GuVGmbH",#N/A,FALSE,"ratios";"BilanzGmbH",#N/A,FALSE,"ratios";"BilanzKG",#N/A,FALSE,"ratios";"GuVKG",#N/A,FALSE,"ratios"}</definedName>
    <definedName name="wef4f" localSheetId="8" hidden="1">{"GuVGmbH",#N/A,FALSE,"ratios";"BilanzGmbH",#N/A,FALSE,"ratios";"BilanzKG",#N/A,FALSE,"ratios";"GuVKG",#N/A,FALSE,"ratios"}</definedName>
    <definedName name="wef4f" localSheetId="9" hidden="1">{"GuVGmbH",#N/A,FALSE,"ratios";"BilanzGmbH",#N/A,FALSE,"ratios";"BilanzKG",#N/A,FALSE,"ratios";"GuVKG",#N/A,FALSE,"ratios"}</definedName>
    <definedName name="wef4f" hidden="1">{"GuVGmbH",#N/A,FALSE,"ratios";"BilanzGmbH",#N/A,FALSE,"ratios";"BilanzKG",#N/A,FALSE,"ratios";"GuVKG",#N/A,FALSE,"ratios"}</definedName>
    <definedName name="WEFWEF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FWEF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FWEF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FWEF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FWEF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r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rrr" localSheetId="14" hidden="1">{#N/A,#N/A,FALSE,"Pharm";#N/A,#N/A,FALSE,"WWCM"}</definedName>
    <definedName name="werrr" localSheetId="5" hidden="1">{#N/A,#N/A,FALSE,"Pharm";#N/A,#N/A,FALSE,"WWCM"}</definedName>
    <definedName name="werrr" localSheetId="8" hidden="1">{#N/A,#N/A,FALSE,"Pharm";#N/A,#N/A,FALSE,"WWCM"}</definedName>
    <definedName name="werrr" localSheetId="9" hidden="1">{#N/A,#N/A,FALSE,"Pharm";#N/A,#N/A,FALSE,"WWCM"}</definedName>
    <definedName name="werrr" hidden="1">{#N/A,#N/A,FALSE,"Pharm";#N/A,#N/A,FALSE,"WWCM"}</definedName>
    <definedName name="wewe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e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e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e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ewrrht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wrrht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wrrht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wrrht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ewrrht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HR" localSheetId="14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" localSheetId="5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" localSheetId="8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" localSheetId="9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hrWHRwhrWR" localSheetId="14" hidden="1">{"GuVGmbH",#N/A,FALSE,"ratios";"BilanzGmbH",#N/A,FALSE,"ratios";"BilanzKG",#N/A,FALSE,"ratios";"GuVKG",#N/A,FALSE,"ratios"}</definedName>
    <definedName name="whrWHRwhrWR" localSheetId="5" hidden="1">{"GuVGmbH",#N/A,FALSE,"ratios";"BilanzGmbH",#N/A,FALSE,"ratios";"BilanzKG",#N/A,FALSE,"ratios";"GuVKG",#N/A,FALSE,"ratios"}</definedName>
    <definedName name="whrWHRwhrWR" localSheetId="8" hidden="1">{"GuVGmbH",#N/A,FALSE,"ratios";"BilanzGmbH",#N/A,FALSE,"ratios";"BilanzKG",#N/A,FALSE,"ratios";"GuVKG",#N/A,FALSE,"ratios"}</definedName>
    <definedName name="whrWHRwhrWR" localSheetId="9" hidden="1">{"GuVGmbH",#N/A,FALSE,"ratios";"BilanzGmbH",#N/A,FALSE,"ratios";"BilanzKG",#N/A,FALSE,"ratios";"GuVKG",#N/A,FALSE,"ratios"}</definedName>
    <definedName name="whrWHRwhrWR" hidden="1">{"GuVGmbH",#N/A,FALSE,"ratios";"BilanzGmbH",#N/A,FALSE,"ratios";"BilanzKG",#N/A,FALSE,"ratios";"GuVKG",#N/A,FALSE,"ratios"}</definedName>
    <definedName name="whrWHRwrhWRHwrh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rhWRHwrh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rhWRHwrh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rhWRHwrh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HRwrhWRHwrh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HRwr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HRwrh" localSheetId="14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HRwrh" localSheetId="5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HRwrh" localSheetId="8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HRwrh" localSheetId="9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HRwrh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orking" localSheetId="14" hidden="1">{#N/A,#N/A,FALSE,"REPORT"}</definedName>
    <definedName name="working" localSheetId="5" hidden="1">{#N/A,#N/A,FALSE,"REPORT"}</definedName>
    <definedName name="working" localSheetId="8" hidden="1">{#N/A,#N/A,FALSE,"REPORT"}</definedName>
    <definedName name="working" localSheetId="9" hidden="1">{#N/A,#N/A,FALSE,"REPORT"}</definedName>
    <definedName name="working" hidden="1">{#N/A,#N/A,FALSE,"REPORT"}</definedName>
    <definedName name="wqqw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qqw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qqw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qqw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qqw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111111" localSheetId="14" hidden="1">{#N/A,#N/A,FALSE,"Pharm";#N/A,#N/A,FALSE,"WWCM"}</definedName>
    <definedName name="wrn.111111" localSheetId="5" hidden="1">{#N/A,#N/A,FALSE,"Pharm";#N/A,#N/A,FALSE,"WWCM"}</definedName>
    <definedName name="wrn.111111" localSheetId="8" hidden="1">{#N/A,#N/A,FALSE,"Pharm";#N/A,#N/A,FALSE,"WWCM"}</definedName>
    <definedName name="wrn.111111" localSheetId="9" hidden="1">{#N/A,#N/A,FALSE,"Pharm";#N/A,#N/A,FALSE,"WWCM"}</definedName>
    <definedName name="wrn.111111" hidden="1">{#N/A,#N/A,FALSE,"Pharm";#N/A,#N/A,FALSE,"WWCM"}</definedName>
    <definedName name="wrn.1st._.Quarter." localSheetId="14" hidden="1">{#N/A,#N/A,TRUE,"1Q BCG";#N/A,#N/A,TRUE,"1Q w|o Wireless";#N/A,#N/A,TRUE,"1Q Wireless"}</definedName>
    <definedName name="wrn.1st._.Quarter." localSheetId="5" hidden="1">{#N/A,#N/A,TRUE,"1Q BCG";#N/A,#N/A,TRUE,"1Q w|o Wireless";#N/A,#N/A,TRUE,"1Q Wireless"}</definedName>
    <definedName name="wrn.1st._.Quarter." localSheetId="8" hidden="1">{#N/A,#N/A,TRUE,"1Q BCG";#N/A,#N/A,TRUE,"1Q w|o Wireless";#N/A,#N/A,TRUE,"1Q Wireless"}</definedName>
    <definedName name="wrn.1st._.Quarter." localSheetId="9" hidden="1">{#N/A,#N/A,TRUE,"1Q BCG";#N/A,#N/A,TRUE,"1Q w|o Wireless";#N/A,#N/A,TRUE,"1Q Wireless"}</definedName>
    <definedName name="wrn.1st._.Quarter." hidden="1">{#N/A,#N/A,TRUE,"1Q BCG";#N/A,#N/A,TRUE,"1Q w|o Wireless";#N/A,#N/A,TRUE,"1Q Wireless"}</definedName>
    <definedName name="wrn.2nd._.Quarter." localSheetId="14" hidden="1">{#N/A,#N/A,TRUE,"2Q BCG";#N/A,#N/A,TRUE,"2Q w|o Wireless";#N/A,#N/A,TRUE,"2Q Wireless"}</definedName>
    <definedName name="wrn.2nd._.Quarter." localSheetId="5" hidden="1">{#N/A,#N/A,TRUE,"2Q BCG";#N/A,#N/A,TRUE,"2Q w|o Wireless";#N/A,#N/A,TRUE,"2Q Wireless"}</definedName>
    <definedName name="wrn.2nd._.Quarter." localSheetId="8" hidden="1">{#N/A,#N/A,TRUE,"2Q BCG";#N/A,#N/A,TRUE,"2Q w|o Wireless";#N/A,#N/A,TRUE,"2Q Wireless"}</definedName>
    <definedName name="wrn.2nd._.Quarter." localSheetId="9" hidden="1">{#N/A,#N/A,TRUE,"2Q BCG";#N/A,#N/A,TRUE,"2Q w|o Wireless";#N/A,#N/A,TRUE,"2Q Wireless"}</definedName>
    <definedName name="wrn.2nd._.Quarter." hidden="1">{#N/A,#N/A,TRUE,"2Q BCG";#N/A,#N/A,TRUE,"2Q w|o Wireless";#N/A,#N/A,TRUE,"2Q Wireless"}</definedName>
    <definedName name="wrn.3rd._.Quarter." localSheetId="14" hidden="1">{#N/A,#N/A,TRUE,"3Q BCG";#N/A,#N/A,TRUE,"3Q w|o Wireless";#N/A,#N/A,TRUE,"3Q Wireless"}</definedName>
    <definedName name="wrn.3rd._.Quarter." localSheetId="5" hidden="1">{#N/A,#N/A,TRUE,"3Q BCG";#N/A,#N/A,TRUE,"3Q w|o Wireless";#N/A,#N/A,TRUE,"3Q Wireless"}</definedName>
    <definedName name="wrn.3rd._.Quarter." localSheetId="8" hidden="1">{#N/A,#N/A,TRUE,"3Q BCG";#N/A,#N/A,TRUE,"3Q w|o Wireless";#N/A,#N/A,TRUE,"3Q Wireless"}</definedName>
    <definedName name="wrn.3rd._.Quarter." localSheetId="9" hidden="1">{#N/A,#N/A,TRUE,"3Q BCG";#N/A,#N/A,TRUE,"3Q w|o Wireless";#N/A,#N/A,TRUE,"3Q Wireless"}</definedName>
    <definedName name="wrn.3rd._.Quarter." hidden="1">{#N/A,#N/A,TRUE,"3Q BCG";#N/A,#N/A,TRUE,"3Q w|o Wireless";#N/A,#N/A,TRUE,"3Q Wireless"}</definedName>
    <definedName name="wrn.4th._.Quarter." localSheetId="14" hidden="1">{#N/A,#N/A,TRUE,"4Q BCG";#N/A,#N/A,TRUE,"4Q w|o Wireless";#N/A,#N/A,TRUE,"4Q Wireless"}</definedName>
    <definedName name="wrn.4th._.Quarter." localSheetId="5" hidden="1">{#N/A,#N/A,TRUE,"4Q BCG";#N/A,#N/A,TRUE,"4Q w|o Wireless";#N/A,#N/A,TRUE,"4Q Wireless"}</definedName>
    <definedName name="wrn.4th._.Quarter." localSheetId="8" hidden="1">{#N/A,#N/A,TRUE,"4Q BCG";#N/A,#N/A,TRUE,"4Q w|o Wireless";#N/A,#N/A,TRUE,"4Q Wireless"}</definedName>
    <definedName name="wrn.4th._.Quarter." localSheetId="9" hidden="1">{#N/A,#N/A,TRUE,"4Q BCG";#N/A,#N/A,TRUE,"4Q w|o Wireless";#N/A,#N/A,TRUE,"4Q Wireless"}</definedName>
    <definedName name="wrn.4th._.Quarter." hidden="1">{#N/A,#N/A,TRUE,"4Q BCG";#N/A,#N/A,TRUE,"4Q w|o Wireless";#N/A,#N/A,TRUE,"4Q Wireless"}</definedName>
    <definedName name="wrn.730." localSheetId="14" hidden="1">{#N/A,#N/A,FALSE,"REPORT"}</definedName>
    <definedName name="wrn.730." localSheetId="5" hidden="1">{#N/A,#N/A,FALSE,"REPORT"}</definedName>
    <definedName name="wrn.730." localSheetId="8" hidden="1">{#N/A,#N/A,FALSE,"REPORT"}</definedName>
    <definedName name="wrn.730." localSheetId="9" hidden="1">{#N/A,#N/A,FALSE,"REPORT"}</definedName>
    <definedName name="wrn.730." hidden="1">{#N/A,#N/A,FALSE,"REPORT"}</definedName>
    <definedName name="wrn.731" localSheetId="14" hidden="1">{#N/A,#N/A,FALSE,"REPORT"}</definedName>
    <definedName name="wrn.731" localSheetId="5" hidden="1">{#N/A,#N/A,FALSE,"REPORT"}</definedName>
    <definedName name="wrn.731" localSheetId="8" hidden="1">{#N/A,#N/A,FALSE,"REPORT"}</definedName>
    <definedName name="wrn.731" localSheetId="9" hidden="1">{#N/A,#N/A,FALSE,"REPORT"}</definedName>
    <definedName name="wrn.731" hidden="1">{#N/A,#N/A,FALSE,"REPORT"}</definedName>
    <definedName name="wrn.750." localSheetId="14" hidden="1">{#N/A,#N/A,FALSE,"REPORT"}</definedName>
    <definedName name="wrn.750." localSheetId="5" hidden="1">{#N/A,#N/A,FALSE,"REPORT"}</definedName>
    <definedName name="wrn.750." localSheetId="8" hidden="1">{#N/A,#N/A,FALSE,"REPORT"}</definedName>
    <definedName name="wrn.750." localSheetId="9" hidden="1">{#N/A,#N/A,FALSE,"REPORT"}</definedName>
    <definedName name="wrn.750." hidden="1">{#N/A,#N/A,FALSE,"REPORT"}</definedName>
    <definedName name="wrn.7501" localSheetId="14" hidden="1">{#N/A,#N/A,FALSE,"REPORT"}</definedName>
    <definedName name="wrn.7501" localSheetId="5" hidden="1">{#N/A,#N/A,FALSE,"REPORT"}</definedName>
    <definedName name="wrn.7501" localSheetId="8" hidden="1">{#N/A,#N/A,FALSE,"REPORT"}</definedName>
    <definedName name="wrn.7501" localSheetId="9" hidden="1">{#N/A,#N/A,FALSE,"REPORT"}</definedName>
    <definedName name="wrn.7501" hidden="1">{#N/A,#N/A,FALSE,"REPORT"}</definedName>
    <definedName name="wrn.760.16." localSheetId="14" hidden="1">{#N/A,#N/A,FALSE,"REPORT"}</definedName>
    <definedName name="wrn.760.16." localSheetId="5" hidden="1">{#N/A,#N/A,FALSE,"REPORT"}</definedName>
    <definedName name="wrn.760.16." localSheetId="8" hidden="1">{#N/A,#N/A,FALSE,"REPORT"}</definedName>
    <definedName name="wrn.760.16." localSheetId="9" hidden="1">{#N/A,#N/A,FALSE,"REPORT"}</definedName>
    <definedName name="wrn.760.16." hidden="1">{#N/A,#N/A,FALSE,"REPORT"}</definedName>
    <definedName name="wrn.7900" localSheetId="14" hidden="1">{#N/A,#N/A,FALSE,"REPORT"}</definedName>
    <definedName name="wrn.7900" localSheetId="5" hidden="1">{#N/A,#N/A,FALSE,"REPORT"}</definedName>
    <definedName name="wrn.7900" localSheetId="8" hidden="1">{#N/A,#N/A,FALSE,"REPORT"}</definedName>
    <definedName name="wrn.7900" localSheetId="9" hidden="1">{#N/A,#N/A,FALSE,"REPORT"}</definedName>
    <definedName name="wrn.7900" hidden="1">{#N/A,#N/A,FALSE,"REPORT"}</definedName>
    <definedName name="wrn.905" localSheetId="14" hidden="1">{#N/A,#N/A,FALSE,"REPORT"}</definedName>
    <definedName name="wrn.905" localSheetId="5" hidden="1">{#N/A,#N/A,FALSE,"REPORT"}</definedName>
    <definedName name="wrn.905" localSheetId="8" hidden="1">{#N/A,#N/A,FALSE,"REPORT"}</definedName>
    <definedName name="wrn.905" localSheetId="9" hidden="1">{#N/A,#N/A,FALSE,"REPORT"}</definedName>
    <definedName name="wrn.905" hidden="1">{#N/A,#N/A,FALSE,"REPORT"}</definedName>
    <definedName name="wrn.99999" localSheetId="14" hidden="1">{#N/A,#N/A,FALSE,"REPORT"}</definedName>
    <definedName name="wrn.99999" localSheetId="5" hidden="1">{#N/A,#N/A,FALSE,"REPORT"}</definedName>
    <definedName name="wrn.99999" localSheetId="8" hidden="1">{#N/A,#N/A,FALSE,"REPORT"}</definedName>
    <definedName name="wrn.99999" localSheetId="9" hidden="1">{#N/A,#N/A,FALSE,"REPORT"}</definedName>
    <definedName name="wrn.99999" hidden="1">{#N/A,#N/A,FALSE,"REPORT"}</definedName>
    <definedName name="wrn.aaa" localSheetId="14" hidden="1">{#N/A,#N/A,FALSE,"Pharm";#N/A,#N/A,FALSE,"WWCM"}</definedName>
    <definedName name="wrn.aaa" localSheetId="5" hidden="1">{#N/A,#N/A,FALSE,"Pharm";#N/A,#N/A,FALSE,"WWCM"}</definedName>
    <definedName name="wrn.aaa" localSheetId="8" hidden="1">{#N/A,#N/A,FALSE,"Pharm";#N/A,#N/A,FALSE,"WWCM"}</definedName>
    <definedName name="wrn.aaa" localSheetId="9" hidden="1">{#N/A,#N/A,FALSE,"Pharm";#N/A,#N/A,FALSE,"WWCM"}</definedName>
    <definedName name="wrn.aaa" hidden="1">{#N/A,#N/A,FALSE,"Pharm";#N/A,#N/A,FALSE,"WWCM"}</definedName>
    <definedName name="wrn.aaaaaaa" localSheetId="14" hidden="1">{#N/A,#N/A,FALSE,"Pharm";#N/A,#N/A,FALSE,"WWCM"}</definedName>
    <definedName name="wrn.aaaaaaa" localSheetId="5" hidden="1">{#N/A,#N/A,FALSE,"Pharm";#N/A,#N/A,FALSE,"WWCM"}</definedName>
    <definedName name="wrn.aaaaaaa" localSheetId="8" hidden="1">{#N/A,#N/A,FALSE,"Pharm";#N/A,#N/A,FALSE,"WWCM"}</definedName>
    <definedName name="wrn.aaaaaaa" localSheetId="9" hidden="1">{#N/A,#N/A,FALSE,"Pharm";#N/A,#N/A,FALSE,"WWCM"}</definedName>
    <definedName name="wrn.aaaaaaa" hidden="1">{#N/A,#N/A,FALSE,"Pharm";#N/A,#N/A,FALSE,"WWCM"}</definedName>
    <definedName name="wrn.Aging._.and._.Trend._.Analysis." localSheetId="14" hidden="1">{#N/A,#N/A,FALSE,"Aging Summary";#N/A,#N/A,FALSE,"Ratio Analysis";#N/A,#N/A,FALSE,"Test 120 Day Accts";#N/A,#N/A,FALSE,"Tickmarks"}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localSheetId="9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14" hidden="1">{#N/A,#N/A,FALSE,"Qrt Fcst";#N/A,#N/A,FALSE,"Qrt Fcst vs Plan &amp; PY";#N/A,#N/A,FALSE,"FY Fcst vs Plan &amp; PY";#N/A,#N/A,FALSE,"EVA CAP";#N/A,#N/A,FALSE,"EVA NOPAT"}</definedName>
    <definedName name="wrn.ALL." localSheetId="5" hidden="1">{#N/A,#N/A,FALSE,"Qrt Fcst";#N/A,#N/A,FALSE,"Qrt Fcst vs Plan &amp; PY";#N/A,#N/A,FALSE,"FY Fcst vs Plan &amp; PY";#N/A,#N/A,FALSE,"EVA CAP";#N/A,#N/A,FALSE,"EVA NOPAT"}</definedName>
    <definedName name="wrn.ALL." localSheetId="8" hidden="1">{#N/A,#N/A,FALSE,"Qrt Fcst";#N/A,#N/A,FALSE,"Qrt Fcst vs Plan &amp; PY";#N/A,#N/A,FALSE,"FY Fcst vs Plan &amp; PY";#N/A,#N/A,FALSE,"EVA CAP";#N/A,#N/A,FALSE,"EVA NOPAT"}</definedName>
    <definedName name="wrn.ALL." localSheetId="9" hidden="1">{#N/A,#N/A,FALSE,"Qrt Fcst";#N/A,#N/A,FALSE,"Qrt Fcst vs Plan &amp; PY";#N/A,#N/A,FALSE,"FY Fcst vs Plan &amp; PY";#N/A,#N/A,FALSE,"EVA CAP";#N/A,#N/A,FALSE,"EVA NOPAT"}</definedName>
    <definedName name="wrn.ALL." hidden="1">{#N/A,#N/A,FALSE,"Qrt Fcst";#N/A,#N/A,FALSE,"Qrt Fcst vs Plan &amp; PY";#N/A,#N/A,FALSE,"FY Fcst vs Plan &amp; PY";#N/A,#N/A,FALSE,"EVA CAP";#N/A,#N/A,FALSE,"EVA NOPAT"}</definedName>
    <definedName name="wrn.ALL._....original." localSheetId="14" hidden="1">{#N/A,#N/A,FALSE,"Qrt Fcst";#N/A,#N/A,FALSE,"Qrt Fcst vs Plan &amp; PY";#N/A,#N/A,FALSE,"FY Fcst vs Plan &amp; PY";#N/A,#N/A,FALSE,"EVA CAP";#N/A,#N/A,FALSE,"EVA NOPAT"}</definedName>
    <definedName name="wrn.ALL._....original." localSheetId="5" hidden="1">{#N/A,#N/A,FALSE,"Qrt Fcst";#N/A,#N/A,FALSE,"Qrt Fcst vs Plan &amp; PY";#N/A,#N/A,FALSE,"FY Fcst vs Plan &amp; PY";#N/A,#N/A,FALSE,"EVA CAP";#N/A,#N/A,FALSE,"EVA NOPAT"}</definedName>
    <definedName name="wrn.ALL._....original." localSheetId="8" hidden="1">{#N/A,#N/A,FALSE,"Qrt Fcst";#N/A,#N/A,FALSE,"Qrt Fcst vs Plan &amp; PY";#N/A,#N/A,FALSE,"FY Fcst vs Plan &amp; PY";#N/A,#N/A,FALSE,"EVA CAP";#N/A,#N/A,FALSE,"EVA NOPAT"}</definedName>
    <definedName name="wrn.ALL._....original." localSheetId="9" hidden="1">{#N/A,#N/A,FALSE,"Qrt Fcst";#N/A,#N/A,FALSE,"Qrt Fcst vs Plan &amp; PY";#N/A,#N/A,FALSE,"FY Fcst vs Plan &amp; PY";#N/A,#N/A,FALSE,"EVA CAP";#N/A,#N/A,FALSE,"EVA NOPAT"}</definedName>
    <definedName name="wrn.ALL._....original." hidden="1">{#N/A,#N/A,FALSE,"Qrt Fcst";#N/A,#N/A,FALSE,"Qrt Fcst vs Plan &amp; PY";#N/A,#N/A,FALSE,"FY Fcst vs Plan &amp; PY";#N/A,#N/A,FALSE,"EVA CAP";#N/A,#N/A,FALSE,"EVA NOPAT"}</definedName>
    <definedName name="wrn.All._.Financials." localSheetId="14" hidden="1">{#N/A,#N/A,TRUE,"Assumptions";#N/A,#N/A,TRUE,"Op Projection";#N/A,#N/A,TRUE,"Capital";#N/A,#N/A,TRUE,"Income";#N/A,#N/A,TRUE,"Balance";#N/A,#N/A,TRUE,"Sources&amp;Uses"}</definedName>
    <definedName name="wrn.All._.Financials." localSheetId="5" hidden="1">{#N/A,#N/A,TRUE,"Assumptions";#N/A,#N/A,TRUE,"Op Projection";#N/A,#N/A,TRUE,"Capital";#N/A,#N/A,TRUE,"Income";#N/A,#N/A,TRUE,"Balance";#N/A,#N/A,TRUE,"Sources&amp;Uses"}</definedName>
    <definedName name="wrn.All._.Financials." localSheetId="8" hidden="1">{#N/A,#N/A,TRUE,"Assumptions";#N/A,#N/A,TRUE,"Op Projection";#N/A,#N/A,TRUE,"Capital";#N/A,#N/A,TRUE,"Income";#N/A,#N/A,TRUE,"Balance";#N/A,#N/A,TRUE,"Sources&amp;Uses"}</definedName>
    <definedName name="wrn.All._.Financials." localSheetId="9" hidden="1">{#N/A,#N/A,TRUE,"Assumptions";#N/A,#N/A,TRUE,"Op Projection";#N/A,#N/A,TRUE,"Capital";#N/A,#N/A,TRUE,"Income";#N/A,#N/A,TRUE,"Balance";#N/A,#N/A,TRUE,"Sources&amp;Uses"}</definedName>
    <definedName name="wrn.All._.Financials." hidden="1">{#N/A,#N/A,TRUE,"Assumptions";#N/A,#N/A,TRUE,"Op Projection";#N/A,#N/A,TRUE,"Capital";#N/A,#N/A,TRUE,"Income";#N/A,#N/A,TRUE,"Balance";#N/A,#N/A,TRUE,"Sources&amp;Uses"}</definedName>
    <definedName name="wrn.All._.Pages." localSheetId="14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5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9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BCG._.All._.Periods." localSheetId="14" hidden="1">{#N/A,#N/A,TRUE,"Monthly BCG";#N/A,#N/A,TRUE,"Qrt BCG";#N/A,#N/A,TRUE,"FY BCG";#N/A,#N/A,TRUE,"1Q BCG";#N/A,#N/A,TRUE,"2Q BCG";#N/A,#N/A,TRUE,"3Q BCG";#N/A,#N/A,TRUE,"4Q BCG"}</definedName>
    <definedName name="wrn.BCG._.All._.Periods." localSheetId="5" hidden="1">{#N/A,#N/A,TRUE,"Monthly BCG";#N/A,#N/A,TRUE,"Qrt BCG";#N/A,#N/A,TRUE,"FY BCG";#N/A,#N/A,TRUE,"1Q BCG";#N/A,#N/A,TRUE,"2Q BCG";#N/A,#N/A,TRUE,"3Q BCG";#N/A,#N/A,TRUE,"4Q BCG"}</definedName>
    <definedName name="wrn.BCG._.All._.Periods." localSheetId="8" hidden="1">{#N/A,#N/A,TRUE,"Monthly BCG";#N/A,#N/A,TRUE,"Qrt BCG";#N/A,#N/A,TRUE,"FY BCG";#N/A,#N/A,TRUE,"1Q BCG";#N/A,#N/A,TRUE,"2Q BCG";#N/A,#N/A,TRUE,"3Q BCG";#N/A,#N/A,TRUE,"4Q BCG"}</definedName>
    <definedName name="wrn.BCG._.All._.Periods." localSheetId="9" hidden="1">{#N/A,#N/A,TRUE,"Monthly BCG";#N/A,#N/A,TRUE,"Qrt BCG";#N/A,#N/A,TRUE,"FY BCG";#N/A,#N/A,TRUE,"1Q BCG";#N/A,#N/A,TRUE,"2Q BCG";#N/A,#N/A,TRUE,"3Q BCG";#N/A,#N/A,TRUE,"4Q BCG"}</definedName>
    <definedName name="wrn.BCG._.All._.Periods." hidden="1">{#N/A,#N/A,TRUE,"Monthly BCG";#N/A,#N/A,TRUE,"Qrt BCG";#N/A,#N/A,TRUE,"FY BCG";#N/A,#N/A,TRUE,"1Q BCG";#N/A,#N/A,TRUE,"2Q BCG";#N/A,#N/A,TRUE,"3Q BCG";#N/A,#N/A,TRUE,"4Q BCG"}</definedName>
    <definedName name="wrn.Bewegungsbilanz." localSheetId="14" hidden="1">{#N/A,#N/A,FALSE,"Mittelherkunft";#N/A,#N/A,FALSE,"Mittelverwendung"}</definedName>
    <definedName name="wrn.Bewegungsbilanz." localSheetId="5" hidden="1">{#N/A,#N/A,FALSE,"Mittelherkunft";#N/A,#N/A,FALSE,"Mittelverwendung"}</definedName>
    <definedName name="wrn.Bewegungsbilanz." localSheetId="8" hidden="1">{#N/A,#N/A,FALSE,"Mittelherkunft";#N/A,#N/A,FALSE,"Mittelverwendung"}</definedName>
    <definedName name="wrn.Bewegungsbilanz." localSheetId="9" hidden="1">{#N/A,#N/A,FALSE,"Mittelherkunft";#N/A,#N/A,FALSE,"Mittelverwendung"}</definedName>
    <definedName name="wrn.Bewegungsbilanz." hidden="1">{#N/A,#N/A,FALSE,"Mittelherkunft";#N/A,#N/A,FALSE,"Mittelverwendung"}</definedName>
    <definedName name="wrn.BewertungD." localSheetId="14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ewertungD." localSheetId="5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ewertungD." localSheetId="8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ewertungD." localSheetId="9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ewertungD.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n.Bilanz." localSheetId="14" hidden="1">{#N/A,#N/A,FALSE,"Layout Aktiva";#N/A,#N/A,FALSE,"Layout Passiva"}</definedName>
    <definedName name="wrn.Bilanz." localSheetId="5" hidden="1">{#N/A,#N/A,FALSE,"Layout Aktiva";#N/A,#N/A,FALSE,"Layout Passiva"}</definedName>
    <definedName name="wrn.Bilanz." localSheetId="8" hidden="1">{#N/A,#N/A,FALSE,"Layout Aktiva";#N/A,#N/A,FALSE,"Layout Passiva"}</definedName>
    <definedName name="wrn.Bilanz." localSheetId="9" hidden="1">{#N/A,#N/A,FALSE,"Layout Aktiva";#N/A,#N/A,FALSE,"Layout Passiva"}</definedName>
    <definedName name="wrn.Bilanz." hidden="1">{#N/A,#N/A,FALSE,"Layout Aktiva";#N/A,#N/A,FALSE,"Layout Passiva"}</definedName>
    <definedName name="wrn.Bilanzen_GuV_Memo." localSheetId="14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ilanzen_GuV_Memo." localSheetId="5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ilanzen_GuV_Memo." localSheetId="8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ilanzen_GuV_Memo." localSheetId="9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ilanzen_GuV_Memo." hidden="1">{"Aktiva_Gittelde",#N/A,TRUE,"Bilanz-Gittelde";"Liabilities_gittelde",#N/A,TRUE,"Bilanz-Gittelde";"GuV_Gittelde",#N/A,TRUE,"GuV-Gittelde";"Aktiva Dresden",#N/A,TRUE,"Bilanz-Dresden";"Passiva Dresden",#N/A,TRUE,"Bilanz-Dresden";"guv Dresden",#N/A,TRUE,"Guv-Dresden";"FPC_Aktiva_hist",#N/A,TRUE,"Bilanz-FPC-D&amp;Co";"FPC_Passiva_hist",#N/A,TRUE,"Bilanz-FPC-D&amp;Co";"FPC_Aktiva_Plan",#N/A,TRUE,"Bilanz-FPC-D&amp;Co";"FPC_Passiva_Plan",#N/A,TRUE,"Bilanz-FPC-D&amp;Co";"FPC_GuV_hist",#N/A,TRUE,"GuV-FPC";"FPC_GuV_Plan",#N/A,TRUE,"GuV-FPC"}</definedName>
    <definedName name="wrn.bm" localSheetId="1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localSheetId="5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localSheetId="8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localSheetId="9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bm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Cardiovasculars." localSheetId="14" hidden="1">{#N/A,#N/A,FALSE,"Card";#N/A,#N/A,FALSE,"Prav";#N/A,#N/A,FALSE,"Irbe";#N/A,#N/A,FALSE,"Plavix";#N/A,#N/A,FALSE,"Capt";#N/A,#N/A,FALSE,"Fosi"}</definedName>
    <definedName name="wrn.Cardiovasculars." localSheetId="5" hidden="1">{#N/A,#N/A,FALSE,"Card";#N/A,#N/A,FALSE,"Prav";#N/A,#N/A,FALSE,"Irbe";#N/A,#N/A,FALSE,"Plavix";#N/A,#N/A,FALSE,"Capt";#N/A,#N/A,FALSE,"Fosi"}</definedName>
    <definedName name="wrn.Cardiovasculars." localSheetId="8" hidden="1">{#N/A,#N/A,FALSE,"Card";#N/A,#N/A,FALSE,"Prav";#N/A,#N/A,FALSE,"Irbe";#N/A,#N/A,FALSE,"Plavix";#N/A,#N/A,FALSE,"Capt";#N/A,#N/A,FALSE,"Fosi"}</definedName>
    <definedName name="wrn.Cardiovasculars." localSheetId="9" hidden="1">{#N/A,#N/A,FALSE,"Card";#N/A,#N/A,FALSE,"Prav";#N/A,#N/A,FALSE,"Irbe";#N/A,#N/A,FALSE,"Plavix";#N/A,#N/A,FALSE,"Capt";#N/A,#N/A,FALSE,"Fosi"}</definedName>
    <definedName name="wrn.Cardiovasculars." hidden="1">{#N/A,#N/A,FALSE,"Card";#N/A,#N/A,FALSE,"Prav";#N/A,#N/A,FALSE,"Irbe";#N/A,#N/A,FALSE,"Plavix";#N/A,#N/A,FALSE,"Capt";#N/A,#N/A,FALSE,"Fosi"}</definedName>
    <definedName name="wrn.Cash._.Flow." localSheetId="14" hidden="1">{#N/A,#N/A,FALSE,"Layout Cash Flow"}</definedName>
    <definedName name="wrn.Cash._.Flow." localSheetId="5" hidden="1">{#N/A,#N/A,FALSE,"Layout Cash Flow"}</definedName>
    <definedName name="wrn.Cash._.Flow." localSheetId="8" hidden="1">{#N/A,#N/A,FALSE,"Layout Cash Flow"}</definedName>
    <definedName name="wrn.Cash._.Flow." localSheetId="9" hidden="1">{#N/A,#N/A,FALSE,"Layout Cash Flow"}</definedName>
    <definedName name="wrn.Cash._.Flow." hidden="1">{#N/A,#N/A,FALSE,"Layout Cash Flow"}</definedName>
    <definedName name="wrn.ccroll." localSheetId="14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localSheetId="5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localSheetId="8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localSheetId="9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croll." hidden="1">{"Admin.",#N/A,FALSE,"ccs";"Alloc.",#N/A,FALSE,"ccs";"BS Inactive",#N/A,FALSE,"ccs";"CU Eng.",#N/A,FALSE,"ccs";"CU Mfg.",#N/A,FALSE,"ccs";"CU Mfg.",#N/A,FALSE,"ccs";"CU Mktg.",#N/A,FALSE,"ccs";"CU PM",#N/A,FALSE,"ccs";"Eng.",#N/A,FALSE,"ccs";"FBR Admin",#N/A,FALSE,"ccs";"FBR China",#N/A,FALSE,"ccs";"FBR Eng.",#N/A,FALSE,"ccs";"FBR Mktg.",#N/A,FALSE,"ccs";"FBR PM",#N/A,FALSE,"ccs";"FRBMfg",#N/A,FALSE,"ccs";"Mfg.",#N/A,FALSE,"ccs";"Mktg.",#N/A,FALSE,"ccs";"Non Op.",#N/A,FALSE,"ccs";"Sales",#N/A,FALSE,"ccs";"WLS Admin.",#N/A,FALSE,"ccs";"WLS Eng.",#N/A,FALSE,"ccs";"WLS Mfg.",#N/A,FALSE,"ccs";"WLS Mktg.",#N/A,FALSE,"ccs";"WLS PM",#N/A,FALSE,"ccs"}</definedName>
    <definedName name="wrn.Central._.Nervous._.System." localSheetId="14" hidden="1">{#N/A,#N/A,FALSE,"CNS";#N/A,#N/A,FALSE,"Serz";#N/A,#N/A,FALSE,"Ace"}</definedName>
    <definedName name="wrn.Central._.Nervous._.System." localSheetId="5" hidden="1">{#N/A,#N/A,FALSE,"CNS";#N/A,#N/A,FALSE,"Serz";#N/A,#N/A,FALSE,"Ace"}</definedName>
    <definedName name="wrn.Central._.Nervous._.System." localSheetId="8" hidden="1">{#N/A,#N/A,FALSE,"CNS";#N/A,#N/A,FALSE,"Serz";#N/A,#N/A,FALSE,"Ace"}</definedName>
    <definedName name="wrn.Central._.Nervous._.System." localSheetId="9" hidden="1">{#N/A,#N/A,FALSE,"CNS";#N/A,#N/A,FALSE,"Serz";#N/A,#N/A,FALSE,"Ace"}</definedName>
    <definedName name="wrn.Central._.Nervous._.System." hidden="1">{#N/A,#N/A,FALSE,"CNS";#N/A,#N/A,FALSE,"Serz";#N/A,#N/A,FALSE,"Ace"}</definedName>
    <definedName name="wrn.Client._.report." localSheetId="14" hidden="1">{"Deal information sheet",#N/A,TRUE,"MBOco";"Projected P and L Accounts",#N/A,TRUE,"MBOco";"Projected Balance Sheet",#N/A,TRUE,"MBOco";"Projected Cash Flows",#N/A,TRUE,"MBOco"}</definedName>
    <definedName name="wrn.Client._.report." localSheetId="5" hidden="1">{"Deal information sheet",#N/A,TRUE,"MBOco";"Projected P and L Accounts",#N/A,TRUE,"MBOco";"Projected Balance Sheet",#N/A,TRUE,"MBOco";"Projected Cash Flows",#N/A,TRUE,"MBOco"}</definedName>
    <definedName name="wrn.Client._.report." localSheetId="8" hidden="1">{"Deal information sheet",#N/A,TRUE,"MBOco";"Projected P and L Accounts",#N/A,TRUE,"MBOco";"Projected Balance Sheet",#N/A,TRUE,"MBOco";"Projected Cash Flows",#N/A,TRUE,"MBOco"}</definedName>
    <definedName name="wrn.Client._.report." localSheetId="9" hidden="1">{"Deal information sheet",#N/A,TRUE,"MBOco";"Projected P and L Accounts",#N/A,TRUE,"MBOco";"Projected Balance Sheet",#N/A,TRUE,"MBOco";"Projected Cash Flows",#N/A,TRUE,"MBOco"}</definedName>
    <definedName name="wrn.Client._.report." hidden="1">{"Deal information sheet",#N/A,TRUE,"MBOco";"Projected P and L Accounts",#N/A,TRUE,"MBOco";"Projected Balance Sheet",#N/A,TRUE,"MBOco";"Projected Cash Flows",#N/A,TRUE,"MBOco"}</definedName>
    <definedName name="wrn.Consumer._.Medicines." localSheetId="14" hidden="1">{#N/A,#N/A,FALSE,"OTC";#N/A,#N/A,FALSE,"Ther";#N/A,#N/A,FALSE,"Temp";#N/A,#N/A,FALSE,"Exce";#N/A,#N/A,FALSE,"Buff";#N/A,#N/A,FALSE,"Picot";#N/A,#N/A,FALSE,"Luftal";#N/A,#N/A,FALSE,"Comt"}</definedName>
    <definedName name="wrn.Consumer._.Medicines." localSheetId="5" hidden="1">{#N/A,#N/A,FALSE,"OTC";#N/A,#N/A,FALSE,"Ther";#N/A,#N/A,FALSE,"Temp";#N/A,#N/A,FALSE,"Exce";#N/A,#N/A,FALSE,"Buff";#N/A,#N/A,FALSE,"Picot";#N/A,#N/A,FALSE,"Luftal";#N/A,#N/A,FALSE,"Comt"}</definedName>
    <definedName name="wrn.Consumer._.Medicines." localSheetId="8" hidden="1">{#N/A,#N/A,FALSE,"OTC";#N/A,#N/A,FALSE,"Ther";#N/A,#N/A,FALSE,"Temp";#N/A,#N/A,FALSE,"Exce";#N/A,#N/A,FALSE,"Buff";#N/A,#N/A,FALSE,"Picot";#N/A,#N/A,FALSE,"Luftal";#N/A,#N/A,FALSE,"Comt"}</definedName>
    <definedName name="wrn.Consumer._.Medicines." localSheetId="9" hidden="1">{#N/A,#N/A,FALSE,"OTC";#N/A,#N/A,FALSE,"Ther";#N/A,#N/A,FALSE,"Temp";#N/A,#N/A,FALSE,"Exce";#N/A,#N/A,FALSE,"Buff";#N/A,#N/A,FALSE,"Picot";#N/A,#N/A,FALSE,"Luftal";#N/A,#N/A,FALSE,"Comt"}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Detail._.Balance._.Sheet." localSheetId="14" hidden="1">{#N/A,#N/A,FALSE,"Detail"}</definedName>
    <definedName name="wrn.Detail._.Balance._.Sheet." localSheetId="5" hidden="1">{#N/A,#N/A,FALSE,"Detail"}</definedName>
    <definedName name="wrn.Detail._.Balance._.Sheet." localSheetId="8" hidden="1">{#N/A,#N/A,FALSE,"Detail"}</definedName>
    <definedName name="wrn.Detail._.Balance._.Sheet." localSheetId="9" hidden="1">{#N/A,#N/A,FALSE,"Detail"}</definedName>
    <definedName name="wrn.Detail._.Balance._.Sheet." hidden="1">{#N/A,#N/A,FALSE,"Detail"}</definedName>
    <definedName name="wrn.Detail_Projection." localSheetId="14" hidden="1">{#N/A,#N/A,FALSE,"Detail YTD"}</definedName>
    <definedName name="wrn.Detail_Projection." localSheetId="5" hidden="1">{#N/A,#N/A,FALSE,"Detail YTD"}</definedName>
    <definedName name="wrn.Detail_Projection." localSheetId="8" hidden="1">{#N/A,#N/A,FALSE,"Detail YTD"}</definedName>
    <definedName name="wrn.Detail_Projection." localSheetId="9" hidden="1">{#N/A,#N/A,FALSE,"Detail YTD"}</definedName>
    <definedName name="wrn.Detail_Projection." hidden="1">{#N/A,#N/A,FALSE,"Detail YTD"}</definedName>
    <definedName name="wrn.DIRONA." localSheetId="14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DIRONA." localSheetId="5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DIRONA." localSheetId="8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DIRONA." localSheetId="9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DIRONA." hidden="1">{#N/A,#N/A,FALSE,"Reporte ";#N/A,#N/A,FALSE,"Balance";#N/A,#N/A,FALSE,"Resultados ";#N/A,#N/A,FALSE,"Var cap cont ";#N/A,#N/A,FALSE,"Cambios ";#N/A,#N/A,FALSE,"HT Edo cambios ";#N/A,#N/A,FALSE,"HT Cambios Cons ";#N/A,#N/A,FALSE,"Cons Balance ";#N/A,#N/A,FALSE,"Cons Resultados ";#N/A,#N/A,FALSE,"Astos Cons Mxgaap";#N/A,#N/A,FALSE,"Astos Cons USgaap ";#N/A,#N/A,FALSE,"Balanza";#N/A,#N/A,FALSE,"Ajustes";#N/A,#N/A,FALSE,"Reclasificaciones";#N/A,#N/A,FALSE,"Ajustes US Gaap Dirona";#N/A,#N/A,FALSE,"Edos Sudisa";#N/A,#N/A,FALSE,"Ajustes USgaap Sudisa";#N/A,#N/A,FALSE,"Edos Indi";#N/A,#N/A,FALSE,"Ajustes USgaap Indi"}</definedName>
    <definedName name="wrn.econv2s." localSheetId="14" hidden="1">{"Bruto",#N/A,FALSE,"CONV3T.XLS";"Neto",#N/A,FALSE,"CONV3T.XLS";"UnoB",#N/A,FALSE,"CONV3T.XLS";"Bruto",#N/A,FALSE,"CONV4T.XLS";"Neto",#N/A,FALSE,"CONV4T.XLS";"UnoB",#N/A,FALSE,"CONV4T.XLS"}</definedName>
    <definedName name="wrn.econv2s." localSheetId="5" hidden="1">{"Bruto",#N/A,FALSE,"CONV3T.XLS";"Neto",#N/A,FALSE,"CONV3T.XLS";"UnoB",#N/A,FALSE,"CONV3T.XLS";"Bruto",#N/A,FALSE,"CONV4T.XLS";"Neto",#N/A,FALSE,"CONV4T.XLS";"UnoB",#N/A,FALSE,"CONV4T.XLS"}</definedName>
    <definedName name="wrn.econv2s." localSheetId="8" hidden="1">{"Bruto",#N/A,FALSE,"CONV3T.XLS";"Neto",#N/A,FALSE,"CONV3T.XLS";"UnoB",#N/A,FALSE,"CONV3T.XLS";"Bruto",#N/A,FALSE,"CONV4T.XLS";"Neto",#N/A,FALSE,"CONV4T.XLS";"UnoB",#N/A,FALSE,"CONV4T.XLS"}</definedName>
    <definedName name="wrn.econv2s." localSheetId="9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Finanzbedarfsrechnung." localSheetId="14" hidden="1">{#N/A,#N/A,FALSE,"Finanzbedarfsrechnung"}</definedName>
    <definedName name="wrn.Finanzbedarfsrechnung." localSheetId="5" hidden="1">{#N/A,#N/A,FALSE,"Finanzbedarfsrechnung"}</definedName>
    <definedName name="wrn.Finanzbedarfsrechnung." localSheetId="8" hidden="1">{#N/A,#N/A,FALSE,"Finanzbedarfsrechnung"}</definedName>
    <definedName name="wrn.Finanzbedarfsrechnung." localSheetId="9" hidden="1">{#N/A,#N/A,FALSE,"Finanzbedarfsrechnung"}</definedName>
    <definedName name="wrn.Finanzbedarfsrechnung." hidden="1">{#N/A,#N/A,FALSE,"Finanzbedarfsrechnung"}</definedName>
    <definedName name="wrn.Fiscal._.Year." localSheetId="14" hidden="1">{#N/A,#N/A,TRUE,"FY BCG";#N/A,#N/A,TRUE,"FY w|o Wireless";#N/A,#N/A,TRUE,"FY Wireless"}</definedName>
    <definedName name="wrn.Fiscal._.Year." localSheetId="5" hidden="1">{#N/A,#N/A,TRUE,"FY BCG";#N/A,#N/A,TRUE,"FY w|o Wireless";#N/A,#N/A,TRUE,"FY Wireless"}</definedName>
    <definedName name="wrn.Fiscal._.Year." localSheetId="8" hidden="1">{#N/A,#N/A,TRUE,"FY BCG";#N/A,#N/A,TRUE,"FY w|o Wireless";#N/A,#N/A,TRUE,"FY Wireless"}</definedName>
    <definedName name="wrn.Fiscal._.Year." localSheetId="9" hidden="1">{#N/A,#N/A,TRUE,"FY BCG";#N/A,#N/A,TRUE,"FY w|o Wireless";#N/A,#N/A,TRUE,"FY Wireless"}</definedName>
    <definedName name="wrn.Fiscal._.Year." hidden="1">{#N/A,#N/A,TRUE,"FY BCG";#N/A,#N/A,TRUE,"FY w|o Wireless";#N/A,#N/A,TRUE,"FY Wireless"}</definedName>
    <definedName name="wrn.Förster." localSheetId="14" hidden="1">{"GuVGmbH",#N/A,FALSE,"ratios";"BilanzGmbH",#N/A,FALSE,"ratios";"BilanzKG",#N/A,FALSE,"ratios";"GuVKG",#N/A,FALSE,"ratios"}</definedName>
    <definedName name="wrn.Förster." localSheetId="5" hidden="1">{"GuVGmbH",#N/A,FALSE,"ratios";"BilanzGmbH",#N/A,FALSE,"ratios";"BilanzKG",#N/A,FALSE,"ratios";"GuVKG",#N/A,FALSE,"ratios"}</definedName>
    <definedName name="wrn.Förster." localSheetId="8" hidden="1">{"GuVGmbH",#N/A,FALSE,"ratios";"BilanzGmbH",#N/A,FALSE,"ratios";"BilanzKG",#N/A,FALSE,"ratios";"GuVKG",#N/A,FALSE,"ratios"}</definedName>
    <definedName name="wrn.Förster." localSheetId="9" hidden="1">{"GuVGmbH",#N/A,FALSE,"ratios";"BilanzGmbH",#N/A,FALSE,"ratios";"BilanzKG",#N/A,FALSE,"ratios";"GuVKG",#N/A,FALSE,"ratios"}</definedName>
    <definedName name="wrn.Förster." hidden="1">{"GuVGmbH",#N/A,FALSE,"ratios";"BilanzGmbH",#N/A,FALSE,"ratios";"BilanzKG",#N/A,FALSE,"ratios";"GuVKG",#N/A,FALSE,"ratios"}</definedName>
    <definedName name="wrn.Full._.report." localSheetId="14" hidden="1">{"Fullreport",#N/A,TRUE,"MBOCO"}</definedName>
    <definedName name="wrn.Full._.report." localSheetId="5" hidden="1">{"Fullreport",#N/A,TRUE,"MBOCO"}</definedName>
    <definedName name="wrn.Full._.report." localSheetId="8" hidden="1">{"Fullreport",#N/A,TRUE,"MBOCO"}</definedName>
    <definedName name="wrn.Full._.report." localSheetId="9" hidden="1">{"Fullreport",#N/A,TRUE,"MBOCO"}</definedName>
    <definedName name="wrn.Full._.report." hidden="1">{"Fullreport",#N/A,TRUE,"MBOCO"}</definedName>
    <definedName name="wrn.General._.OTC." localSheetId="14" hidden="1">{#N/A,#N/A,FALSE,"Title Page (3)";#N/A,#N/A,FALSE,"YTD - OTC";#N/A,#N/A,FALSE,"MTH - OTC"}</definedName>
    <definedName name="wrn.General._.OTC." localSheetId="5" hidden="1">{#N/A,#N/A,FALSE,"Title Page (3)";#N/A,#N/A,FALSE,"YTD - OTC";#N/A,#N/A,FALSE,"MTH - OTC"}</definedName>
    <definedName name="wrn.General._.OTC." localSheetId="8" hidden="1">{#N/A,#N/A,FALSE,"Title Page (3)";#N/A,#N/A,FALSE,"YTD - OTC";#N/A,#N/A,FALSE,"MTH - OTC"}</definedName>
    <definedName name="wrn.General._.OTC." localSheetId="9" hidden="1">{#N/A,#N/A,FALSE,"Title Page (3)";#N/A,#N/A,FALSE,"YTD - OTC";#N/A,#N/A,FALSE,"MTH - OTC"}</definedName>
    <definedName name="wrn.General._.OTC." hidden="1">{#N/A,#N/A,FALSE,"Title Page (3)";#N/A,#N/A,FALSE,"YTD - OTC";#N/A,#N/A,FALSE,"MTH - OTC"}</definedName>
    <definedName name="wrn.General._.Pharm." localSheetId="14" hidden="1">{#N/A,#N/A,FALSE,"Title Page (2)";#N/A,#N/A,FALSE,"YTD - Pharm";#N/A,#N/A,FALSE,"MTH - Pharm"}</definedName>
    <definedName name="wrn.General._.Pharm." localSheetId="5" hidden="1">{#N/A,#N/A,FALSE,"Title Page (2)";#N/A,#N/A,FALSE,"YTD - Pharm";#N/A,#N/A,FALSE,"MTH - Pharm"}</definedName>
    <definedName name="wrn.General._.Pharm." localSheetId="8" hidden="1">{#N/A,#N/A,FALSE,"Title Page (2)";#N/A,#N/A,FALSE,"YTD - Pharm";#N/A,#N/A,FALSE,"MTH - Pharm"}</definedName>
    <definedName name="wrn.General._.Pharm." localSheetId="9" hidden="1">{#N/A,#N/A,FALSE,"Title Page (2)";#N/A,#N/A,FALSE,"YTD - Pharm";#N/A,#N/A,FALSE,"MTH - Pharm"}</definedName>
    <definedName name="wrn.General._.Pharm." hidden="1">{#N/A,#N/A,FALSE,"Title Page (2)";#N/A,#N/A,FALSE,"YTD - Pharm";#N/A,#N/A,FALSE,"MTH - Pharm"}</definedName>
    <definedName name="wrn.General._.Total." localSheetId="14" hidden="1">{#N/A,#N/A,FALSE,"Title Page (4)";#N/A,#N/A,FALSE,"YTD - Total";#N/A,#N/A,FALSE,"MTH - Total"}</definedName>
    <definedName name="wrn.General._.Total." localSheetId="5" hidden="1">{#N/A,#N/A,FALSE,"Title Page (4)";#N/A,#N/A,FALSE,"YTD - Total";#N/A,#N/A,FALSE,"MTH - Total"}</definedName>
    <definedName name="wrn.General._.Total." localSheetId="8" hidden="1">{#N/A,#N/A,FALSE,"Title Page (4)";#N/A,#N/A,FALSE,"YTD - Total";#N/A,#N/A,FALSE,"MTH - Total"}</definedName>
    <definedName name="wrn.General._.Total." localSheetId="9" hidden="1">{#N/A,#N/A,FALSE,"Title Page (4)";#N/A,#N/A,FALSE,"YTD - Total";#N/A,#N/A,FALSE,"MTH - Total"}</definedName>
    <definedName name="wrn.General._.Total." hidden="1">{#N/A,#N/A,FALSE,"Title Page (4)";#N/A,#N/A,FALSE,"YTD - Total";#N/A,#N/A,FALSE,"MTH - Total"}</definedName>
    <definedName name="wrn.gst1tajuorg." localSheetId="14" hidden="1">{#N/A,#N/A,FALSE,"TOT";#N/A,#N/A,FALSE,"PEP";#N/A,#N/A,FALSE,"REF";#N/A,#N/A,FALSE,"GAS";#N/A,#N/A,FALSE,"PET";#N/A,#N/A,FALSE,"COR"}</definedName>
    <definedName name="wrn.gst1tajuorg." localSheetId="5" hidden="1">{#N/A,#N/A,FALSE,"TOT";#N/A,#N/A,FALSE,"PEP";#N/A,#N/A,FALSE,"REF";#N/A,#N/A,FALSE,"GAS";#N/A,#N/A,FALSE,"PET";#N/A,#N/A,FALSE,"COR"}</definedName>
    <definedName name="wrn.gst1tajuorg." localSheetId="8" hidden="1">{#N/A,#N/A,FALSE,"TOT";#N/A,#N/A,FALSE,"PEP";#N/A,#N/A,FALSE,"REF";#N/A,#N/A,FALSE,"GAS";#N/A,#N/A,FALSE,"PET";#N/A,#N/A,FALSE,"COR"}</definedName>
    <definedName name="wrn.gst1tajuorg." localSheetId="9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wrn.GuV." localSheetId="14" hidden="1">{#N/A,#N/A,FALSE,"Layout GuV"}</definedName>
    <definedName name="wrn.GuV." localSheetId="5" hidden="1">{#N/A,#N/A,FALSE,"Layout GuV"}</definedName>
    <definedName name="wrn.GuV." localSheetId="8" hidden="1">{#N/A,#N/A,FALSE,"Layout GuV"}</definedName>
    <definedName name="wrn.GuV." localSheetId="9" hidden="1">{#N/A,#N/A,FALSE,"Layout GuV"}</definedName>
    <definedName name="wrn.GuV." hidden="1">{#N/A,#N/A,FALSE,"Layout GuV"}</definedName>
    <definedName name="wrn.Infectious._.Diseases." localSheetId="14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5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8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9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Komplettausdruck." localSheetId="14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5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8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localSheetId="9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Komplettausdruck." hidden="1">{#N/A,#N/A,FALSE,"Layout Aktiva";#N/A,#N/A,FALSE,"Layout Passiva";#N/A,#N/A,FALSE,"Layout GuV";#N/A,#N/A,FALSE,"Layout Cash Flow";#N/A,#N/A,FALSE,"Mittelherkunft";#N/A,#N/A,FALSE,"Mittelverwendung";#N/A,#N/A,FALSE,"Finanzbedarfsrechnung"}</definedName>
    <definedName name="wrn.Monthlys." localSheetId="14" hidden="1">{#N/A,#N/A,TRUE,"Monthly BCG";#N/A,#N/A,TRUE,"Monthly w|o Wireless";#N/A,#N/A,TRUE,"Monthly Wireless"}</definedName>
    <definedName name="wrn.Monthlys." localSheetId="5" hidden="1">{#N/A,#N/A,TRUE,"Monthly BCG";#N/A,#N/A,TRUE,"Monthly w|o Wireless";#N/A,#N/A,TRUE,"Monthly Wireless"}</definedName>
    <definedName name="wrn.Monthlys." localSheetId="8" hidden="1">{#N/A,#N/A,TRUE,"Monthly BCG";#N/A,#N/A,TRUE,"Monthly w|o Wireless";#N/A,#N/A,TRUE,"Monthly Wireless"}</definedName>
    <definedName name="wrn.Monthlys." localSheetId="9" hidden="1">{#N/A,#N/A,TRUE,"Monthly BCG";#N/A,#N/A,TRUE,"Monthly w|o Wireless";#N/A,#N/A,TRUE,"Monthly Wireless"}</definedName>
    <definedName name="wrn.Monthlys." hidden="1">{#N/A,#N/A,TRUE,"Monthly BCG";#N/A,#N/A,TRUE,"Monthly w|o Wireless";#N/A,#N/A,TRUE,"Monthly Wireless"}</definedName>
    <definedName name="wrn.Oncology." localSheetId="14" hidden="1">{#N/A,#N/A,FALSE,"Onco";#N/A,#N/A,FALSE,"Taxol";#N/A,#N/A,FALSE,"UFT";#N/A,#N/A,FALSE,"Carb"}</definedName>
    <definedName name="wrn.Oncology." localSheetId="5" hidden="1">{#N/A,#N/A,FALSE,"Onco";#N/A,#N/A,FALSE,"Taxol";#N/A,#N/A,FALSE,"UFT";#N/A,#N/A,FALSE,"Carb"}</definedName>
    <definedName name="wrn.Oncology." localSheetId="8" hidden="1">{#N/A,#N/A,FALSE,"Onco";#N/A,#N/A,FALSE,"Taxol";#N/A,#N/A,FALSE,"UFT";#N/A,#N/A,FALSE,"Carb"}</definedName>
    <definedName name="wrn.Oncology." localSheetId="9" hidden="1">{#N/A,#N/A,FALSE,"Onco";#N/A,#N/A,FALSE,"Taxol";#N/A,#N/A,FALSE,"UFT";#N/A,#N/A,FALSE,"Carb"}</definedName>
    <definedName name="wrn.Oncology." hidden="1">{#N/A,#N/A,FALSE,"Onco";#N/A,#N/A,FALSE,"Taxol";#N/A,#N/A,FALSE,"UFT";#N/A,#N/A,FALSE,"Carb"}</definedName>
    <definedName name="wrn.OTC._.Market._.Report." localSheetId="14" hidden="1">{#N/A,#N/A,FALSE,"Sales Graph";#N/A,#N/A,FALSE,"BUC Graph";#N/A,#N/A,FALSE,"P&amp;L - YTD"}</definedName>
    <definedName name="wrn.OTC._.Market._.Report." localSheetId="5" hidden="1">{#N/A,#N/A,FALSE,"Sales Graph";#N/A,#N/A,FALSE,"BUC Graph";#N/A,#N/A,FALSE,"P&amp;L - YTD"}</definedName>
    <definedName name="wrn.OTC._.Market._.Report." localSheetId="8" hidden="1">{#N/A,#N/A,FALSE,"Sales Graph";#N/A,#N/A,FALSE,"BUC Graph";#N/A,#N/A,FALSE,"P&amp;L - YTD"}</definedName>
    <definedName name="wrn.OTC._.Market._.Report." localSheetId="9" hidden="1">{#N/A,#N/A,FALSE,"Sales Graph";#N/A,#N/A,FALSE,"BUC Graph";#N/A,#N/A,FALSE,"P&amp;L - YTD"}</definedName>
    <definedName name="wrn.OTC._.Market._.Report." hidden="1">{#N/A,#N/A,FALSE,"Sales Graph";#N/A,#N/A,FALSE,"BUC Graph";#N/A,#N/A,FALSE,"P&amp;L - YTD"}</definedName>
    <definedName name="wrn.Other._.Pharm." localSheetId="14" hidden="1">{#N/A,#N/A,FALSE,"Other";#N/A,#N/A,FALSE,"Ace";#N/A,#N/A,FALSE,"Derm"}</definedName>
    <definedName name="wrn.Other._.Pharm." localSheetId="5" hidden="1">{#N/A,#N/A,FALSE,"Other";#N/A,#N/A,FALSE,"Ace";#N/A,#N/A,FALSE,"Derm"}</definedName>
    <definedName name="wrn.Other._.Pharm." localSheetId="8" hidden="1">{#N/A,#N/A,FALSE,"Other";#N/A,#N/A,FALSE,"Ace";#N/A,#N/A,FALSE,"Derm"}</definedName>
    <definedName name="wrn.Other._.Pharm." localSheetId="9" hidden="1">{#N/A,#N/A,FALSE,"Other";#N/A,#N/A,FALSE,"Ace";#N/A,#N/A,FALSE,"Derm"}</definedName>
    <definedName name="wrn.Other._.Pharm." hidden="1">{#N/A,#N/A,FALSE,"Other";#N/A,#N/A,FALSE,"Ace";#N/A,#N/A,FALSE,"Derm"}</definedName>
    <definedName name="wrn.p" localSheetId="14" hidden="1">{#N/A,#N/A,FALSE,"1";#N/A,#N/A,FALSE,"2";#N/A,#N/A,FALSE,"16 - 17";#N/A,#N/A,FALSE,"18 - 19";#N/A,#N/A,FALSE,"26";#N/A,#N/A,FALSE,"27";#N/A,#N/A,FALSE,"28"}</definedName>
    <definedName name="wrn.p" localSheetId="5" hidden="1">{#N/A,#N/A,FALSE,"1";#N/A,#N/A,FALSE,"2";#N/A,#N/A,FALSE,"16 - 17";#N/A,#N/A,FALSE,"18 - 19";#N/A,#N/A,FALSE,"26";#N/A,#N/A,FALSE,"27";#N/A,#N/A,FALSE,"28"}</definedName>
    <definedName name="wrn.p" localSheetId="8" hidden="1">{#N/A,#N/A,FALSE,"1";#N/A,#N/A,FALSE,"2";#N/A,#N/A,FALSE,"16 - 17";#N/A,#N/A,FALSE,"18 - 19";#N/A,#N/A,FALSE,"26";#N/A,#N/A,FALSE,"27";#N/A,#N/A,FALSE,"28"}</definedName>
    <definedName name="wrn.p" localSheetId="9" hidden="1">{#N/A,#N/A,FALSE,"1";#N/A,#N/A,FALSE,"2";#N/A,#N/A,FALSE,"16 - 17";#N/A,#N/A,FALSE,"18 - 19";#N/A,#N/A,FALSE,"26";#N/A,#N/A,FALSE,"27";#N/A,#N/A,FALSE,"28"}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localSheetId="14" hidden="1">{#N/A,#N/A,FALSE,"Sales Graph";#N/A,#N/A,FALSE,"PSBM";#N/A,#N/A,FALSE,"BUC Graph";#N/A,#N/A,FALSE,"P&amp;L - YTD"}</definedName>
    <definedName name="wrn.Pharm._.Market._.Report." localSheetId="5" hidden="1">{#N/A,#N/A,FALSE,"Sales Graph";#N/A,#N/A,FALSE,"PSBM";#N/A,#N/A,FALSE,"BUC Graph";#N/A,#N/A,FALSE,"P&amp;L - YTD"}</definedName>
    <definedName name="wrn.Pharm._.Market._.Report." localSheetId="8" hidden="1">{#N/A,#N/A,FALSE,"Sales Graph";#N/A,#N/A,FALSE,"PSBM";#N/A,#N/A,FALSE,"BUC Graph";#N/A,#N/A,FALSE,"P&amp;L - YTD"}</definedName>
    <definedName name="wrn.Pharm._.Market._.Report." localSheetId="9" hidden="1">{#N/A,#N/A,FALSE,"Sales Graph";#N/A,#N/A,FALSE,"PSBM";#N/A,#N/A,FALSE,"BUC Graph";#N/A,#N/A,FALSE,"P&amp;L - YTD"}</definedName>
    <definedName name="wrn.Pharm._.Market._.Report." hidden="1">{#N/A,#N/A,FALSE,"Sales Graph";#N/A,#N/A,FALSE,"PSBM";#N/A,#N/A,FALSE,"BUC Graph";#N/A,#N/A,FALSE,"P&amp;L - YTD"}</definedName>
    <definedName name="wrn.Pharmaceuticals." localSheetId="1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5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8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9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SE._.Financials.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HASE._.Financials.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HASE._.Financials.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HASE._.Financials.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HASE._.Financials.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wrn.Plan._.EVA." localSheetId="14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localSheetId="5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localSheetId="8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localSheetId="9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._.EVA." hidden="1">{#N/A,#N/A,FALSE,"Nov 96";#N/A,#N/A,FALSE,"Dec 96";#N/A,#N/A,FALSE,"Jan 97";#N/A,#N/A,FALSE,"Feb 97";#N/A,#N/A,FALSE,"Mar 97";#N/A,#N/A,FALSE,"Apr 97";#N/A,#N/A,FALSE,"May 97";#N/A,#N/A,FALSE,"Jun 97";#N/A,#N/A,FALSE,"Jul 97";#N/A,#N/A,FALSE,"Aug 97";#N/A,#N/A,FALSE,"Sep 97";#N/A,#N/A,FALSE,"Oct 97"}</definedName>
    <definedName name="wrn.Planung_Ebeling.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lanung_Ebeling.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lanung_Ebeling.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lanung_Ebeling.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lanung_Ebeling.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rn.ppp" localSheetId="14" hidden="1">{#N/A,#N/A,FALSE,"1";#N/A,#N/A,FALSE,"2";#N/A,#N/A,FALSE,"16 - 17";#N/A,#N/A,FALSE,"18 - 19";#N/A,#N/A,FALSE,"26";#N/A,#N/A,FALSE,"27";#N/A,#N/A,FALSE,"28"}</definedName>
    <definedName name="wrn.ppp" localSheetId="5" hidden="1">{#N/A,#N/A,FALSE,"1";#N/A,#N/A,FALSE,"2";#N/A,#N/A,FALSE,"16 - 17";#N/A,#N/A,FALSE,"18 - 19";#N/A,#N/A,FALSE,"26";#N/A,#N/A,FALSE,"27";#N/A,#N/A,FALSE,"28"}</definedName>
    <definedName name="wrn.ppp" localSheetId="8" hidden="1">{#N/A,#N/A,FALSE,"1";#N/A,#N/A,FALSE,"2";#N/A,#N/A,FALSE,"16 - 17";#N/A,#N/A,FALSE,"18 - 19";#N/A,#N/A,FALSE,"26";#N/A,#N/A,FALSE,"27";#N/A,#N/A,FALSE,"28"}</definedName>
    <definedName name="wrn.ppp" localSheetId="9" hidden="1">{#N/A,#N/A,FALSE,"1";#N/A,#N/A,FALSE,"2";#N/A,#N/A,FALSE,"16 - 17";#N/A,#N/A,FALSE,"18 - 19";#N/A,#N/A,FALSE,"26";#N/A,#N/A,FALSE,"27";#N/A,#N/A,FALSE,"28"}</definedName>
    <definedName name="wrn.ppp" hidden="1">{#N/A,#N/A,FALSE,"1";#N/A,#N/A,FALSE,"2";#N/A,#N/A,FALSE,"16 - 17";#N/A,#N/A,FALSE,"18 - 19";#N/A,#N/A,FALSE,"26";#N/A,#N/A,FALSE,"27";#N/A,#N/A,FALSE,"28"}</definedName>
    <definedName name="wrn.prin2._.all." localSheetId="14" hidden="1">{#N/A,#N/A,FALSE,"Pharm";#N/A,#N/A,FALSE,"WWCM"}</definedName>
    <definedName name="wrn.prin2._.all." localSheetId="5" hidden="1">{#N/A,#N/A,FALSE,"Pharm";#N/A,#N/A,FALSE,"WWCM"}</definedName>
    <definedName name="wrn.prin2._.all." localSheetId="8" hidden="1">{#N/A,#N/A,FALSE,"Pharm";#N/A,#N/A,FALSE,"WWCM"}</definedName>
    <definedName name="wrn.prin2._.all." localSheetId="9" hidden="1">{#N/A,#N/A,FALSE,"Pharm";#N/A,#N/A,FALSE,"WWCM"}</definedName>
    <definedName name="wrn.prin2._.all." hidden="1">{#N/A,#N/A,FALSE,"Pharm";#N/A,#N/A,FALSE,"WWCM"}</definedName>
    <definedName name="wrn.prin3" localSheetId="14" hidden="1">{#N/A,#N/A,FALSE,"Pharm";#N/A,#N/A,FALSE,"WWCM"}</definedName>
    <definedName name="wrn.prin3" localSheetId="5" hidden="1">{#N/A,#N/A,FALSE,"Pharm";#N/A,#N/A,FALSE,"WWCM"}</definedName>
    <definedName name="wrn.prin3" localSheetId="8" hidden="1">{#N/A,#N/A,FALSE,"Pharm";#N/A,#N/A,FALSE,"WWCM"}</definedName>
    <definedName name="wrn.prin3" localSheetId="9" hidden="1">{#N/A,#N/A,FALSE,"Pharm";#N/A,#N/A,FALSE,"WWCM"}</definedName>
    <definedName name="wrn.prin3" hidden="1">{#N/A,#N/A,FALSE,"Pharm";#N/A,#N/A,FALSE,"WWCM"}</definedName>
    <definedName name="wrn.print" localSheetId="14" hidden="1">{#N/A,#N/A,FALSE,"Pharm";#N/A,#N/A,FALSE,"WWCM"}</definedName>
    <definedName name="wrn.print" localSheetId="5" hidden="1">{#N/A,#N/A,FALSE,"Pharm";#N/A,#N/A,FALSE,"WWCM"}</definedName>
    <definedName name="wrn.print" localSheetId="8" hidden="1">{#N/A,#N/A,FALSE,"Pharm";#N/A,#N/A,FALSE,"WWCM"}</definedName>
    <definedName name="wrn.print" localSheetId="9" hidden="1">{#N/A,#N/A,FALSE,"Pharm";#N/A,#N/A,FALSE,"WWCM"}</definedName>
    <definedName name="wrn.print" hidden="1">{#N/A,#N/A,FALSE,"Pharm";#N/A,#N/A,FALSE,"WWCM"}</definedName>
    <definedName name="wrn.PRINT._.ALL." localSheetId="14" hidden="1">{#N/A,#N/A,FALSE,"Pharm";#N/A,#N/A,FALSE,"WWCM"}</definedName>
    <definedName name="wrn.PRINT._.ALL." localSheetId="5" hidden="1">{#N/A,#N/A,FALSE,"Pharm";#N/A,#N/A,FALSE,"WWCM"}</definedName>
    <definedName name="wrn.PRINT._.ALL." localSheetId="8" hidden="1">{#N/A,#N/A,FALSE,"Pharm";#N/A,#N/A,FALSE,"WWCM"}</definedName>
    <definedName name="wrn.PRINT._.ALL." localSheetId="9" hidden="1">{#N/A,#N/A,FALSE,"Pharm";#N/A,#N/A,FALSE,"WWCM"}</definedName>
    <definedName name="wrn.PRINT._.ALL." hidden="1">{#N/A,#N/A,FALSE,"Pharm";#N/A,#N/A,FALSE,"WWCM"}</definedName>
    <definedName name="wrn.PRINT._.ALL.2" localSheetId="14" hidden="1">{#N/A,#N/A,FALSE,"Pharm";#N/A,#N/A,FALSE,"WWCM"}</definedName>
    <definedName name="wrn.PRINT._.ALL.2" localSheetId="5" hidden="1">{#N/A,#N/A,FALSE,"Pharm";#N/A,#N/A,FALSE,"WWCM"}</definedName>
    <definedName name="wrn.PRINT._.ALL.2" localSheetId="8" hidden="1">{#N/A,#N/A,FALSE,"Pharm";#N/A,#N/A,FALSE,"WWCM"}</definedName>
    <definedName name="wrn.PRINT._.ALL.2" localSheetId="9" hidden="1">{#N/A,#N/A,FALSE,"Pharm";#N/A,#N/A,FALSE,"WWCM"}</definedName>
    <definedName name="wrn.PRINT._.ALL.2" hidden="1">{#N/A,#N/A,FALSE,"Pharm";#N/A,#N/A,FALSE,"WWCM"}</definedName>
    <definedName name="wrn.print._.all2" localSheetId="14" hidden="1">{#N/A,#N/A,FALSE,"Pharm";#N/A,#N/A,FALSE,"WWCM"}</definedName>
    <definedName name="wrn.print._.all2" localSheetId="5" hidden="1">{#N/A,#N/A,FALSE,"Pharm";#N/A,#N/A,FALSE,"WWCM"}</definedName>
    <definedName name="wrn.print._.all2" localSheetId="8" hidden="1">{#N/A,#N/A,FALSE,"Pharm";#N/A,#N/A,FALSE,"WWCM"}</definedName>
    <definedName name="wrn.print._.all2" localSheetId="9" hidden="1">{#N/A,#N/A,FALSE,"Pharm";#N/A,#N/A,FALSE,"WWCM"}</definedName>
    <definedName name="wrn.print._.all2" hidden="1">{#N/A,#N/A,FALSE,"Pharm";#N/A,#N/A,FALSE,"WWCM"}</definedName>
    <definedName name="wrn.print._all1." localSheetId="14" hidden="1">{#N/A,#N/A,FALSE,"Pharm";#N/A,#N/A,FALSE,"WWCM"}</definedName>
    <definedName name="wrn.print._all1." localSheetId="5" hidden="1">{#N/A,#N/A,FALSE,"Pharm";#N/A,#N/A,FALSE,"WWCM"}</definedName>
    <definedName name="wrn.print._all1." localSheetId="8" hidden="1">{#N/A,#N/A,FALSE,"Pharm";#N/A,#N/A,FALSE,"WWCM"}</definedName>
    <definedName name="wrn.print._all1." localSheetId="9" hidden="1">{#N/A,#N/A,FALSE,"Pharm";#N/A,#N/A,FALSE,"WWCM"}</definedName>
    <definedName name="wrn.print._all1." hidden="1">{#N/A,#N/A,FALSE,"Pharm";#N/A,#N/A,FALSE,"WWCM"}</definedName>
    <definedName name="wrn.print2" localSheetId="14" hidden="1">{#N/A,#N/A,FALSE,"Pharm";#N/A,#N/A,FALSE,"WWCM"}</definedName>
    <definedName name="wrn.print2" localSheetId="5" hidden="1">{#N/A,#N/A,FALSE,"Pharm";#N/A,#N/A,FALSE,"WWCM"}</definedName>
    <definedName name="wrn.print2" localSheetId="8" hidden="1">{#N/A,#N/A,FALSE,"Pharm";#N/A,#N/A,FALSE,"WWCM"}</definedName>
    <definedName name="wrn.print2" localSheetId="9" hidden="1">{#N/A,#N/A,FALSE,"Pharm";#N/A,#N/A,FALSE,"WWCM"}</definedName>
    <definedName name="wrn.print2" hidden="1">{#N/A,#N/A,FALSE,"Pharm";#N/A,#N/A,FALSE,"WWCM"}</definedName>
    <definedName name="wrn.products" localSheetId="14" hidden="1">{#N/A,#N/A,FALSE,"1";#N/A,#N/A,FALSE,"2";#N/A,#N/A,FALSE,"16 - 17";#N/A,#N/A,FALSE,"18 - 19";#N/A,#N/A,FALSE,"26";#N/A,#N/A,FALSE,"27";#N/A,#N/A,FALSE,"28"}</definedName>
    <definedName name="wrn.products" localSheetId="5" hidden="1">{#N/A,#N/A,FALSE,"1";#N/A,#N/A,FALSE,"2";#N/A,#N/A,FALSE,"16 - 17";#N/A,#N/A,FALSE,"18 - 19";#N/A,#N/A,FALSE,"26";#N/A,#N/A,FALSE,"27";#N/A,#N/A,FALSE,"28"}</definedName>
    <definedName name="wrn.products" localSheetId="8" hidden="1">{#N/A,#N/A,FALSE,"1";#N/A,#N/A,FALSE,"2";#N/A,#N/A,FALSE,"16 - 17";#N/A,#N/A,FALSE,"18 - 19";#N/A,#N/A,FALSE,"26";#N/A,#N/A,FALSE,"27";#N/A,#N/A,FALSE,"28"}</definedName>
    <definedName name="wrn.products" localSheetId="9" hidden="1">{#N/A,#N/A,FALSE,"1";#N/A,#N/A,FALSE,"2";#N/A,#N/A,FALSE,"16 - 17";#N/A,#N/A,FALSE,"18 - 19";#N/A,#N/A,FALSE,"26";#N/A,#N/A,FALSE,"27";#N/A,#N/A,FALSE,"28"}</definedName>
    <definedName name="wrn.products" hidden="1">{#N/A,#N/A,FALSE,"1";#N/A,#N/A,FALSE,"2";#N/A,#N/A,FALSE,"16 - 17";#N/A,#N/A,FALSE,"18 - 19";#N/A,#N/A,FALSE,"26";#N/A,#N/A,FALSE,"27";#N/A,#N/A,FALSE,"28"}</definedName>
    <definedName name="wrn.Products." localSheetId="14" hidden="1">{#N/A,#N/A,FALSE,"1";#N/A,#N/A,FALSE,"2";#N/A,#N/A,FALSE,"16 - 17";#N/A,#N/A,FALSE,"18 - 19";#N/A,#N/A,FALSE,"26";#N/A,#N/A,FALSE,"27";#N/A,#N/A,FALSE,"28"}</definedName>
    <definedName name="wrn.Products." localSheetId="5" hidden="1">{#N/A,#N/A,FALSE,"1";#N/A,#N/A,FALSE,"2";#N/A,#N/A,FALSE,"16 - 17";#N/A,#N/A,FALSE,"18 - 19";#N/A,#N/A,FALSE,"26";#N/A,#N/A,FALSE,"27";#N/A,#N/A,FALSE,"28"}</definedName>
    <definedName name="wrn.Products." localSheetId="8" hidden="1">{#N/A,#N/A,FALSE,"1";#N/A,#N/A,FALSE,"2";#N/A,#N/A,FALSE,"16 - 17";#N/A,#N/A,FALSE,"18 - 19";#N/A,#N/A,FALSE,"26";#N/A,#N/A,FALSE,"27";#N/A,#N/A,FALSE,"28"}</definedName>
    <definedName name="wrn.Products." localSheetId="9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r" localSheetId="14" hidden="1">{#N/A,#N/A,FALSE,"Pharm";#N/A,#N/A,FALSE,"WWCM"}</definedName>
    <definedName name="wrn.pror" localSheetId="5" hidden="1">{#N/A,#N/A,FALSE,"Pharm";#N/A,#N/A,FALSE,"WWCM"}</definedName>
    <definedName name="wrn.pror" localSheetId="8" hidden="1">{#N/A,#N/A,FALSE,"Pharm";#N/A,#N/A,FALSE,"WWCM"}</definedName>
    <definedName name="wrn.pror" localSheetId="9" hidden="1">{#N/A,#N/A,FALSE,"Pharm";#N/A,#N/A,FALSE,"WWCM"}</definedName>
    <definedName name="wrn.pror" hidden="1">{#N/A,#N/A,FALSE,"Pharm";#N/A,#N/A,FALSE,"WWCM"}</definedName>
    <definedName name="wrn.Quarterlys." localSheetId="14" hidden="1">{#N/A,#N/A,TRUE,"Qrt BCG";#N/A,#N/A,TRUE,"Qrt w|o Wireless";#N/A,#N/A,TRUE,"Qrt Wireless"}</definedName>
    <definedName name="wrn.Quarterlys." localSheetId="5" hidden="1">{#N/A,#N/A,TRUE,"Qrt BCG";#N/A,#N/A,TRUE,"Qrt w|o Wireless";#N/A,#N/A,TRUE,"Qrt Wireless"}</definedName>
    <definedName name="wrn.Quarterlys." localSheetId="8" hidden="1">{#N/A,#N/A,TRUE,"Qrt BCG";#N/A,#N/A,TRUE,"Qrt w|o Wireless";#N/A,#N/A,TRUE,"Qrt Wireless"}</definedName>
    <definedName name="wrn.Quarterlys." localSheetId="9" hidden="1">{#N/A,#N/A,TRUE,"Qrt BCG";#N/A,#N/A,TRUE,"Qrt w|o Wireless";#N/A,#N/A,TRUE,"Qrt Wireless"}</definedName>
    <definedName name="wrn.Quarterlys." hidden="1">{#N/A,#N/A,TRUE,"Qrt BCG";#N/A,#N/A,TRUE,"Qrt w|o Wireless";#N/A,#N/A,TRUE,"Qrt Wireless"}</definedName>
    <definedName name="wrn.Total._.Business." localSheetId="14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5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8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9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localSheetId="14" hidden="1">{#N/A,#N/A,FALSE,"Sales Graph";#N/A,#N/A,FALSE,"BUC Graph";#N/A,#N/A,FALSE,"P&amp;L - YTD"}</definedName>
    <definedName name="wrn.Total._.Market._.Report." localSheetId="5" hidden="1">{#N/A,#N/A,FALSE,"Sales Graph";#N/A,#N/A,FALSE,"BUC Graph";#N/A,#N/A,FALSE,"P&amp;L - YTD"}</definedName>
    <definedName name="wrn.Total._.Market._.Report." localSheetId="8" hidden="1">{#N/A,#N/A,FALSE,"Sales Graph";#N/A,#N/A,FALSE,"BUC Graph";#N/A,#N/A,FALSE,"P&amp;L - YTD"}</definedName>
    <definedName name="wrn.Total._.Market._.Report." localSheetId="9" hidden="1">{#N/A,#N/A,FALSE,"Sales Graph";#N/A,#N/A,FALSE,"BUC Graph";#N/A,#N/A,FALSE,"P&amp;L - YTD"}</definedName>
    <definedName name="wrn.Total._.Market._.Report." hidden="1">{#N/A,#N/A,FALSE,"Sales Graph";#N/A,#N/A,FALSE,"BUC Graph";#N/A,#N/A,FALSE,"P&amp;L - YTD"}</definedName>
    <definedName name="wrn.Tout._.Sauf._.BG." localSheetId="14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5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8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localSheetId="9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Tout._.Sauf._.BG." hidden="1">{#N/A,#N/A,FALSE,"A BS";#N/A,#N/A,FALSE,"B Ratios";#N/A,#N/A,FALSE,"A P&amp;L";#N/A,#N/A,FALSE,"A SIG";#N/A,#N/A,FALSE,"B Verif";#N/A,#N/A,FALSE,"B Verif LEADS";#N/A,#N/A,FALSE,"C";#N/A,#N/A,FALSE,"D";#N/A,#N/A,FALSE,"E";#N/A,#N/A,FALSE,"F";#N/A,#N/A,FALSE,"G";#N/A,#N/A,FALSE,"H";#N/A,#N/A,FALSE,"I";#N/A,#N/A,FALSE,"K";#N/A,#N/A,FALSE,"L";#N/A,#N/A,FALSE,"M";#N/A,#N/A,FALSE,"N";#N/A,#N/A,FALSE,"O";#N/A,#N/A,FALSE,"P";#N/A,#N/A,FALSE,"R";#N/A,#N/A,FALSE,"S";#N/A,#N/A,FALSE,"T"}</definedName>
    <definedName name="wrn.Wireless." localSheetId="14" hidden="1">{#N/A,#N/A,TRUE,"Monthly Wireless";#N/A,#N/A,TRUE,"Qrt Wireless";#N/A,#N/A,TRUE,"FY Wireless";#N/A,#N/A,TRUE,"1Q Wireless";#N/A,#N/A,TRUE,"2Q Wireless";#N/A,#N/A,TRUE,"3Q Wireless";#N/A,#N/A,TRUE,"4Q Wireless"}</definedName>
    <definedName name="wrn.Wireless." localSheetId="5" hidden="1">{#N/A,#N/A,TRUE,"Monthly Wireless";#N/A,#N/A,TRUE,"Qrt Wireless";#N/A,#N/A,TRUE,"FY Wireless";#N/A,#N/A,TRUE,"1Q Wireless";#N/A,#N/A,TRUE,"2Q Wireless";#N/A,#N/A,TRUE,"3Q Wireless";#N/A,#N/A,TRUE,"4Q Wireless"}</definedName>
    <definedName name="wrn.Wireless." localSheetId="8" hidden="1">{#N/A,#N/A,TRUE,"Monthly Wireless";#N/A,#N/A,TRUE,"Qrt Wireless";#N/A,#N/A,TRUE,"FY Wireless";#N/A,#N/A,TRUE,"1Q Wireless";#N/A,#N/A,TRUE,"2Q Wireless";#N/A,#N/A,TRUE,"3Q Wireless";#N/A,#N/A,TRUE,"4Q Wireless"}</definedName>
    <definedName name="wrn.Wireless." localSheetId="9" hidden="1">{#N/A,#N/A,TRUE,"Monthly Wireless";#N/A,#N/A,TRUE,"Qrt Wireless";#N/A,#N/A,TRUE,"FY Wireless";#N/A,#N/A,TRUE,"1Q Wireless";#N/A,#N/A,TRUE,"2Q Wireless";#N/A,#N/A,TRUE,"3Q Wireless";#N/A,#N/A,TRUE,"4Q Wireless"}</definedName>
    <definedName name="wrn.Wireless." hidden="1">{#N/A,#N/A,TRUE,"Monthly Wireless";#N/A,#N/A,TRUE,"Qrt Wireless";#N/A,#N/A,TRUE,"FY Wireless";#N/A,#N/A,TRUE,"1Q Wireless";#N/A,#N/A,TRUE,"2Q Wireless";#N/A,#N/A,TRUE,"3Q Wireless";#N/A,#N/A,TRUE,"4Q Wireless"}</definedName>
    <definedName name="wrn.without._.Wireless._.All._.Periods." localSheetId="14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localSheetId="5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localSheetId="8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localSheetId="9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.without._.Wireless._.All._.Periods." hidden="1">{#N/A,#N/A,TRUE,"Monthly w|o Wireless";#N/A,#N/A,TRUE,"Qrt w|o Wireless";#N/A,#N/A,TRUE,"FY w|o Wireless";#N/A,#N/A,TRUE,"1Q w|o Wireless";#N/A,#N/A,TRUE,"2Q w|o Wireless";#N/A,#N/A,TRUE,"3Q w|o Wireless";#N/A,#N/A,TRUE,"4Q w|o Wireless"}</definedName>
    <definedName name="wrn1.Bewegungsbilanz" localSheetId="14" hidden="1">{#N/A,#N/A,FALSE,"Mittelherkunft";#N/A,#N/A,FALSE,"Mittelverwendung"}</definedName>
    <definedName name="wrn1.Bewegungsbilanz" localSheetId="5" hidden="1">{#N/A,#N/A,FALSE,"Mittelherkunft";#N/A,#N/A,FALSE,"Mittelverwendung"}</definedName>
    <definedName name="wrn1.Bewegungsbilanz" localSheetId="8" hidden="1">{#N/A,#N/A,FALSE,"Mittelherkunft";#N/A,#N/A,FALSE,"Mittelverwendung"}</definedName>
    <definedName name="wrn1.Bewegungsbilanz" localSheetId="9" hidden="1">{#N/A,#N/A,FALSE,"Mittelherkunft";#N/A,#N/A,FALSE,"Mittelverwendung"}</definedName>
    <definedName name="wrn1.Bewegungsbilanz" hidden="1">{#N/A,#N/A,FALSE,"Mittelherkunft";#N/A,#N/A,FALSE,"Mittelverwendung"}</definedName>
    <definedName name="wrna.prod" localSheetId="14" hidden="1">{#N/A,#N/A,FALSE,"1";#N/A,#N/A,FALSE,"2";#N/A,#N/A,FALSE,"16 - 17";#N/A,#N/A,FALSE,"18 - 19";#N/A,#N/A,FALSE,"26";#N/A,#N/A,FALSE,"27";#N/A,#N/A,FALSE,"28"}</definedName>
    <definedName name="wrna.prod" localSheetId="5" hidden="1">{#N/A,#N/A,FALSE,"1";#N/A,#N/A,FALSE,"2";#N/A,#N/A,FALSE,"16 - 17";#N/A,#N/A,FALSE,"18 - 19";#N/A,#N/A,FALSE,"26";#N/A,#N/A,FALSE,"27";#N/A,#N/A,FALSE,"28"}</definedName>
    <definedName name="wrna.prod" localSheetId="8" hidden="1">{#N/A,#N/A,FALSE,"1";#N/A,#N/A,FALSE,"2";#N/A,#N/A,FALSE,"16 - 17";#N/A,#N/A,FALSE,"18 - 19";#N/A,#N/A,FALSE,"26";#N/A,#N/A,FALSE,"27";#N/A,#N/A,FALSE,"28"}</definedName>
    <definedName name="wrna.prod" localSheetId="9" hidden="1">{#N/A,#N/A,FALSE,"1";#N/A,#N/A,FALSE,"2";#N/A,#N/A,FALSE,"16 - 17";#N/A,#N/A,FALSE,"18 - 19";#N/A,#N/A,FALSE,"26";#N/A,#N/A,FALSE,"27";#N/A,#N/A,FALSE,"28"}</definedName>
    <definedName name="wrna.prod" hidden="1">{#N/A,#N/A,FALSE,"1";#N/A,#N/A,FALSE,"2";#N/A,#N/A,FALSE,"16 - 17";#N/A,#N/A,FALSE,"18 - 19";#N/A,#N/A,FALSE,"26";#N/A,#N/A,FALSE,"27";#N/A,#N/A,FALSE,"28"}</definedName>
    <definedName name="WRR" localSheetId="14" hidden="1">{#N/A,#N/A,FALSE,"Pharm";#N/A,#N/A,FALSE,"WWCM"}</definedName>
    <definedName name="WRR" localSheetId="5" hidden="1">{#N/A,#N/A,FALSE,"Pharm";#N/A,#N/A,FALSE,"WWCM"}</definedName>
    <definedName name="WRR" localSheetId="8" hidden="1">{#N/A,#N/A,FALSE,"Pharm";#N/A,#N/A,FALSE,"WWCM"}</definedName>
    <definedName name="WRR" localSheetId="9" hidden="1">{#N/A,#N/A,FALSE,"Pharm";#N/A,#N/A,FALSE,"WWCM"}</definedName>
    <definedName name="WRR" hidden="1">{#N/A,#N/A,FALSE,"Pharm";#N/A,#N/A,FALSE,"WWCM"}</definedName>
    <definedName name="wrrrrr" localSheetId="14" hidden="1">{#N/A,#N/A,FALSE,"REPORT"}</definedName>
    <definedName name="wrrrrr" localSheetId="5" hidden="1">{#N/A,#N/A,FALSE,"REPORT"}</definedName>
    <definedName name="wrrrrr" localSheetId="8" hidden="1">{#N/A,#N/A,FALSE,"REPORT"}</definedName>
    <definedName name="wrrrrr" localSheetId="9" hidden="1">{#N/A,#N/A,FALSE,"REPORT"}</definedName>
    <definedName name="wrrrrr" hidden="1">{#N/A,#N/A,FALSE,"REPORT"}</definedName>
    <definedName name="wrwrwrwr" localSheetId="14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wrwrwr" localSheetId="5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wrwrwr" localSheetId="8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wrwrwr" localSheetId="9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rwrwrwr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wv" localSheetId="14" hidden="1">{#N/A,#N/A,FALSE,"Pharm";#N/A,#N/A,FALSE,"WWCM"}</definedName>
    <definedName name="wv" localSheetId="5" hidden="1">{#N/A,#N/A,FALSE,"Pharm";#N/A,#N/A,FALSE,"WWCM"}</definedName>
    <definedName name="wv" localSheetId="8" hidden="1">{#N/A,#N/A,FALSE,"Pharm";#N/A,#N/A,FALSE,"WWCM"}</definedName>
    <definedName name="wv" localSheetId="9" hidden="1">{#N/A,#N/A,FALSE,"Pharm";#N/A,#N/A,FALSE,"WWCM"}</definedName>
    <definedName name="wv" hidden="1">{#N/A,#N/A,FALSE,"Pharm";#N/A,#N/A,FALSE,"WWCM"}</definedName>
    <definedName name="ww" localSheetId="14" hidden="1">{#N/A,#N/A,FALSE,"Pharm";#N/A,#N/A,FALSE,"WWCM"}</definedName>
    <definedName name="ww" localSheetId="5" hidden="1">Main.SAPF4Help()</definedName>
    <definedName name="ww" localSheetId="8" hidden="1">{#N/A,#N/A,FALSE,"Pharm";#N/A,#N/A,FALSE,"WWCM"}</definedName>
    <definedName name="ww" localSheetId="9" hidden="1">{#N/A,#N/A,FALSE,"Pharm";#N/A,#N/A,FALSE,"WWCM"}</definedName>
    <definedName name="ww" hidden="1">{#N/A,#N/A,FALSE,"Pharm";#N/A,#N/A,FALSE,"WWCM"}</definedName>
    <definedName name="wwefwefwfe" localSheetId="14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efwefwfe" localSheetId="5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efwefwfe" localSheetId="8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efwefwfe" localSheetId="9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efwefwfe" hidden="1">{"Deckbl",#N/A,FALSE,"Deckblatt";"Eckzahlen",#N/A,FALSE,"Eckzahlen";"Bilanz",#N/A,FALSE,"Bilanz";"GuV",#N/A,FALSE,"GUV";"GuvScha_Wa",#N/A,FALSE,"GuvScha+Wa";"guvgi",#N/A,FALSE,"GuvGI";"guvdd",#N/A,FALSE,"GuvDD";#N/A,#N/A,FALSE,"Guv3D";"guvwaren",#N/A,FALSE,"GuvWaren";"guvbestückung",#N/A,FALSE,"GuvBestück";"guvprojek",#N/A,FALSE,"GuvProjek";"guvesr",#N/A,FALSE,"GuvESR";"investalt.",#N/A,FALSE,"Invest alt.";"aventw",#N/A,FALSE,"AV-Entw.";"personal",#N/A,FALSE,"Persaufw";"personal2",#N/A,FALSE,"Persaufw";"pmgerüst",#N/A,FALSE,"Preis-Mengen-Gerüst";"cflow1",#N/A,FALSE,"CashFlow";"cflow2",#N/A,FALSE,"CashFlow";"cflow3",#N/A,FALSE,"CashFlow";"FCF",#N/A,FALSE,"Unternehmensbewertung DCF";"WACC",#N/A,FALSE,"Unternehmensbewertung DCF";"Wert",#N/A,FALSE,"Unternehmensbewertung DCF"}</definedName>
    <definedName name="www" localSheetId="14" hidden="1">Main.SAPF4Help()</definedName>
    <definedName name="www" localSheetId="5" hidden="1">Main.SAPF4Help()</definedName>
    <definedName name="www" localSheetId="8" hidden="1">Main.SAPF4Help()</definedName>
    <definedName name="www" localSheetId="9" hidden="1">Main.SAPF4Help()</definedName>
    <definedName name="www" hidden="1">Main.SAPF4Help()</definedName>
    <definedName name="wx" localSheetId="14" hidden="1">{#N/A,#N/A,FALSE,"Pharm";#N/A,#N/A,FALSE,"WWCM"}</definedName>
    <definedName name="wx" localSheetId="5" hidden="1">{#N/A,#N/A,FALSE,"Pharm";#N/A,#N/A,FALSE,"WWCM"}</definedName>
    <definedName name="wx" localSheetId="8" hidden="1">{#N/A,#N/A,FALSE,"Pharm";#N/A,#N/A,FALSE,"WWCM"}</definedName>
    <definedName name="wx" localSheetId="9" hidden="1">{#N/A,#N/A,FALSE,"Pharm";#N/A,#N/A,FALSE,"WWCM"}</definedName>
    <definedName name="wx" hidden="1">{#N/A,#N/A,FALSE,"Pharm";#N/A,#N/A,FALSE,"WWCM"}</definedName>
    <definedName name="x" localSheetId="14" hidden="1">{#N/A,#N/A,FALSE,"REPORT"}</definedName>
    <definedName name="x" localSheetId="5" hidden="1">{#N/A,#N/A,FALSE,"REPORT"}</definedName>
    <definedName name="x" localSheetId="8" hidden="1">{#N/A,#N/A,FALSE,"REPORT"}</definedName>
    <definedName name="x" localSheetId="9" hidden="1">{#N/A,#N/A,FALSE,"REPORT"}</definedName>
    <definedName name="x" hidden="1">{#N/A,#N/A,FALSE,"REPORT"}</definedName>
    <definedName name="xcv" localSheetId="14" hidden="1">{#N/A,#N/A,FALSE,"Pharm";#N/A,#N/A,FALSE,"WWCM"}</definedName>
    <definedName name="xcv" localSheetId="5" hidden="1">{#N/A,#N/A,FALSE,"Pharm";#N/A,#N/A,FALSE,"WWCM"}</definedName>
    <definedName name="xcv" localSheetId="8" hidden="1">{#N/A,#N/A,FALSE,"Pharm";#N/A,#N/A,FALSE,"WWCM"}</definedName>
    <definedName name="xcv" localSheetId="9" hidden="1">{#N/A,#N/A,FALSE,"Pharm";#N/A,#N/A,FALSE,"WWCM"}</definedName>
    <definedName name="xcv" hidden="1">{#N/A,#N/A,FALSE,"Pharm";#N/A,#N/A,FALSE,"WWCM"}</definedName>
    <definedName name="XREF_COLUMN_1" localSheetId="14" hidden="1">#REF!</definedName>
    <definedName name="XREF_COLUMN_1" localSheetId="8" hidden="1">#REF!</definedName>
    <definedName name="XREF_COLUMN_1" hidden="1">#REF!</definedName>
    <definedName name="XREF_COLUMN_10" localSheetId="14" hidden="1">'[16]3'!#REF!</definedName>
    <definedName name="XREF_COLUMN_10" localSheetId="8" hidden="1">'[16]3'!#REF!</definedName>
    <definedName name="XREF_COLUMN_10" hidden="1">'[16]3'!#REF!</definedName>
    <definedName name="XREF_COLUMN_11" localSheetId="14" hidden="1">'[17]Movimiento  A F'!#REF!</definedName>
    <definedName name="XREF_COLUMN_11" localSheetId="8" hidden="1">'[17]Movimiento  A F'!#REF!</definedName>
    <definedName name="XREF_COLUMN_11" hidden="1">'[17]Movimiento  A F'!#REF!</definedName>
    <definedName name="XREF_COLUMN_12" localSheetId="14" hidden="1">'[16]2'!#REF!</definedName>
    <definedName name="XREF_COLUMN_12" localSheetId="8" hidden="1">'[16]2'!#REF!</definedName>
    <definedName name="XREF_COLUMN_12" hidden="1">'[16]2'!#REF!</definedName>
    <definedName name="XREF_COLUMN_13" localSheetId="14" hidden="1">'[18]3. Depreciación global'!#REF!</definedName>
    <definedName name="XREF_COLUMN_13" localSheetId="8" hidden="1">'[18]3. Depreciación global'!#REF!</definedName>
    <definedName name="XREF_COLUMN_13" hidden="1">'[18]3. Depreciación global'!#REF!</definedName>
    <definedName name="XREF_COLUMN_14" localSheetId="14" hidden="1">#REF!</definedName>
    <definedName name="XREF_COLUMN_14" localSheetId="8" hidden="1">#REF!</definedName>
    <definedName name="XREF_COLUMN_14" hidden="1">#REF!</definedName>
    <definedName name="XREF_COLUMN_15" localSheetId="14" hidden="1">#REF!</definedName>
    <definedName name="XREF_COLUMN_15" localSheetId="8" hidden="1">#REF!</definedName>
    <definedName name="XREF_COLUMN_15" hidden="1">#REF!</definedName>
    <definedName name="XREF_COLUMN_16" localSheetId="14" hidden="1">#REF!</definedName>
    <definedName name="XREF_COLUMN_16" localSheetId="8" hidden="1">#REF!</definedName>
    <definedName name="XREF_COLUMN_16" hidden="1">#REF!</definedName>
    <definedName name="XREF_COLUMN_17" localSheetId="14" hidden="1">#REF!</definedName>
    <definedName name="XREF_COLUMN_17" localSheetId="8" hidden="1">#REF!</definedName>
    <definedName name="XREF_COLUMN_17" hidden="1">#REF!</definedName>
    <definedName name="XREF_COLUMN_18" localSheetId="14" hidden="1">[19]RESUMEN!#REF!</definedName>
    <definedName name="XREF_COLUMN_18" localSheetId="8" hidden="1">[19]RESUMEN!#REF!</definedName>
    <definedName name="XREF_COLUMN_18" hidden="1">[19]RESUMEN!#REF!</definedName>
    <definedName name="XREF_COLUMN_19" localSheetId="14" hidden="1">[20]Integración!#REF!</definedName>
    <definedName name="XREF_COLUMN_19" localSheetId="8" hidden="1">[20]Integración!#REF!</definedName>
    <definedName name="XREF_COLUMN_19" hidden="1">[20]Integración!#REF!</definedName>
    <definedName name="XREF_COLUMN_2" localSheetId="14" hidden="1">#REF!</definedName>
    <definedName name="XREF_COLUMN_2" localSheetId="8" hidden="1">#REF!</definedName>
    <definedName name="XREF_COLUMN_2" hidden="1">#REF!</definedName>
    <definedName name="XREF_COLUMN_20" localSheetId="14" hidden="1">[20]Integración!#REF!</definedName>
    <definedName name="XREF_COLUMN_20" localSheetId="8" hidden="1">[20]Integración!#REF!</definedName>
    <definedName name="XREF_COLUMN_20" hidden="1">[20]Integración!#REF!</definedName>
    <definedName name="XREF_COLUMN_21" localSheetId="14" hidden="1">'[21]Int. CIF'!#REF!</definedName>
    <definedName name="XREF_COLUMN_21" localSheetId="8" hidden="1">'[21]Int. CIF'!#REF!</definedName>
    <definedName name="XREF_COLUMN_21" hidden="1">'[21]Int. CIF'!#REF!</definedName>
    <definedName name="XREF_COLUMN_22" hidden="1">'[21]Int. CIF'!$D$1:$D$65536</definedName>
    <definedName name="XREF_COLUMN_23" localSheetId="14" hidden="1">'[22]Formato 7'!#REF!</definedName>
    <definedName name="XREF_COLUMN_23" localSheetId="8" hidden="1">'[22]Formato 7'!#REF!</definedName>
    <definedName name="XREF_COLUMN_23" hidden="1">'[22]Formato 7'!#REF!</definedName>
    <definedName name="XREF_COLUMN_24" localSheetId="14" hidden="1">'[22]Formato 7'!#REF!</definedName>
    <definedName name="XREF_COLUMN_24" localSheetId="8" hidden="1">'[22]Formato 7'!#REF!</definedName>
    <definedName name="XREF_COLUMN_24" hidden="1">'[22]Formato 7'!#REF!</definedName>
    <definedName name="XREF_COLUMN_25" localSheetId="14" hidden="1">'[22]Formato 7'!#REF!</definedName>
    <definedName name="XREF_COLUMN_25" localSheetId="8" hidden="1">'[22]Formato 7'!#REF!</definedName>
    <definedName name="XREF_COLUMN_25" hidden="1">'[22]Formato 7'!#REF!</definedName>
    <definedName name="XREF_COLUMN_26" localSheetId="14" hidden="1">#REF!</definedName>
    <definedName name="XREF_COLUMN_26" localSheetId="8" hidden="1">#REF!</definedName>
    <definedName name="XREF_COLUMN_26" hidden="1">#REF!</definedName>
    <definedName name="XREF_COLUMN_27" localSheetId="14" hidden="1">'[23]IMSS, SAR, INFONAVIT'!#REF!</definedName>
    <definedName name="XREF_COLUMN_27" localSheetId="8" hidden="1">'[23]IMSS, SAR, INFONAVIT'!#REF!</definedName>
    <definedName name="XREF_COLUMN_27" hidden="1">'[23]IMSS, SAR, INFONAVIT'!#REF!</definedName>
    <definedName name="XREF_COLUMN_28" localSheetId="14" hidden="1">'[23]IMSS, SAR, INFONAVIT'!#REF!</definedName>
    <definedName name="XREF_COLUMN_28" localSheetId="8" hidden="1">'[23]IMSS, SAR, INFONAVIT'!#REF!</definedName>
    <definedName name="XREF_COLUMN_28" hidden="1">'[23]IMSS, SAR, INFONAVIT'!#REF!</definedName>
    <definedName name="XREF_COLUMN_3" localSheetId="14" hidden="1">#REF!</definedName>
    <definedName name="XREF_COLUMN_3" localSheetId="8" hidden="1">#REF!</definedName>
    <definedName name="XREF_COLUMN_3" hidden="1">#REF!</definedName>
    <definedName name="XREF_COLUMN_32" hidden="1">'[24]Prueba global del IMSS'!$J$1:$J$65536</definedName>
    <definedName name="XREF_COLUMN_33" localSheetId="14" hidden="1">'[25]2% nómina'!#REF!</definedName>
    <definedName name="XREF_COLUMN_33" localSheetId="8" hidden="1">'[25]2% nómina'!#REF!</definedName>
    <definedName name="XREF_COLUMN_33" hidden="1">'[25]2% nómina'!#REF!</definedName>
    <definedName name="XREF_COLUMN_34" hidden="1">[24]B9831944101!$D$1:$D$65536</definedName>
    <definedName name="XREF_COLUMN_35" hidden="1">[24]B9831944101!$I$1:$I$65536</definedName>
    <definedName name="XREF_COLUMN_36" localSheetId="14" hidden="1">'[25]Declaración múltiple'!#REF!</definedName>
    <definedName name="XREF_COLUMN_36" localSheetId="8" hidden="1">'[25]Declaración múltiple'!#REF!</definedName>
    <definedName name="XREF_COLUMN_36" hidden="1">'[25]Declaración múltiple'!#REF!</definedName>
    <definedName name="XREF_COLUMN_37" localSheetId="14" hidden="1">'[25]Declaración múltiple'!#REF!</definedName>
    <definedName name="XREF_COLUMN_37" localSheetId="8" hidden="1">'[25]Declaración múltiple'!#REF!</definedName>
    <definedName name="XREF_COLUMN_37" hidden="1">'[25]Declaración múltiple'!#REF!</definedName>
    <definedName name="XREF_COLUMN_4" localSheetId="14" hidden="1">#REF!</definedName>
    <definedName name="XREF_COLUMN_4" localSheetId="8" hidden="1">#REF!</definedName>
    <definedName name="XREF_COLUMN_4" hidden="1">#REF!</definedName>
    <definedName name="XREF_COLUMN_40" localSheetId="14" hidden="1">'[22]Formato 10-I'!#REF!</definedName>
    <definedName name="XREF_COLUMN_40" localSheetId="8" hidden="1">'[22]Formato 10-I'!#REF!</definedName>
    <definedName name="XREF_COLUMN_40" hidden="1">'[22]Formato 10-I'!#REF!</definedName>
    <definedName name="XREF_COLUMN_41" localSheetId="14" hidden="1">'[22]Formato 10-I'!#REF!</definedName>
    <definedName name="XREF_COLUMN_41" localSheetId="8" hidden="1">'[22]Formato 10-I'!#REF!</definedName>
    <definedName name="XREF_COLUMN_41" hidden="1">'[22]Formato 10-I'!#REF!</definedName>
    <definedName name="XREF_COLUMN_42" localSheetId="14" hidden="1">'[22]Formato 10-I'!#REF!</definedName>
    <definedName name="XREF_COLUMN_42" localSheetId="8" hidden="1">'[22]Formato 10-I'!#REF!</definedName>
    <definedName name="XREF_COLUMN_42" hidden="1">'[22]Formato 10-I'!#REF!</definedName>
    <definedName name="XREF_COLUMN_5" localSheetId="14" hidden="1">#REF!</definedName>
    <definedName name="XREF_COLUMN_5" localSheetId="8" hidden="1">#REF!</definedName>
    <definedName name="XREF_COLUMN_5" hidden="1">#REF!</definedName>
    <definedName name="XREF_COLUMN_6" localSheetId="14" hidden="1">#REF!</definedName>
    <definedName name="XREF_COLUMN_6" localSheetId="8" hidden="1">#REF!</definedName>
    <definedName name="XREF_COLUMN_6" hidden="1">#REF!</definedName>
    <definedName name="XREF_COLUMN_7" localSheetId="14" hidden="1">#REF!</definedName>
    <definedName name="XREF_COLUMN_7" localSheetId="8" hidden="1">#REF!</definedName>
    <definedName name="XREF_COLUMN_7" hidden="1">#REF!</definedName>
    <definedName name="XREF_COLUMN_8" localSheetId="14" hidden="1">#REF!</definedName>
    <definedName name="XREF_COLUMN_8" localSheetId="8" hidden="1">#REF!</definedName>
    <definedName name="XREF_COLUMN_8" hidden="1">#REF!</definedName>
    <definedName name="XREF_COLUMN_9" localSheetId="14" hidden="1">'[26]1'!#REF!</definedName>
    <definedName name="XREF_COLUMN_9" localSheetId="8" hidden="1">'[26]1'!#REF!</definedName>
    <definedName name="XREF_COLUMN_9" hidden="1">'[26]1'!#REF!</definedName>
    <definedName name="XRefActiveRow" localSheetId="14" hidden="1">#REF!</definedName>
    <definedName name="XRefActiveRow" localSheetId="8" hidden="1">#REF!</definedName>
    <definedName name="XRefActiveRow" hidden="1">#REF!</definedName>
    <definedName name="XRefColumnsCount" hidden="1">8</definedName>
    <definedName name="XRefCopy1" localSheetId="14" hidden="1">#REF!</definedName>
    <definedName name="XRefCopy1" localSheetId="8" hidden="1">#REF!</definedName>
    <definedName name="XRefCopy1" hidden="1">#REF!</definedName>
    <definedName name="XRefCopy10" localSheetId="14" hidden="1">#REF!</definedName>
    <definedName name="XRefCopy10" localSheetId="8" hidden="1">#REF!</definedName>
    <definedName name="XRefCopy10" hidden="1">#REF!</definedName>
    <definedName name="XRefCopy101" localSheetId="14" hidden="1">#REF!</definedName>
    <definedName name="XRefCopy101" localSheetId="8" hidden="1">#REF!</definedName>
    <definedName name="XRefCopy101" hidden="1">#REF!</definedName>
    <definedName name="XRefCopy101Row" localSheetId="14" hidden="1">[27]XREF!#REF!</definedName>
    <definedName name="XRefCopy101Row" localSheetId="8" hidden="1">[27]XREF!#REF!</definedName>
    <definedName name="XRefCopy101Row" hidden="1">[27]XREF!#REF!</definedName>
    <definedName name="XRefCopy102" localSheetId="14" hidden="1">#REF!</definedName>
    <definedName name="XRefCopy102" localSheetId="8" hidden="1">#REF!</definedName>
    <definedName name="XRefCopy102" hidden="1">#REF!</definedName>
    <definedName name="XRefCopy102Row" localSheetId="14" hidden="1">[27]XREF!#REF!</definedName>
    <definedName name="XRefCopy102Row" localSheetId="8" hidden="1">[27]XREF!#REF!</definedName>
    <definedName name="XRefCopy102Row" hidden="1">[27]XREF!#REF!</definedName>
    <definedName name="XRefCopy103Row" localSheetId="14" hidden="1">[27]XREF!#REF!</definedName>
    <definedName name="XRefCopy103Row" localSheetId="8" hidden="1">[27]XREF!#REF!</definedName>
    <definedName name="XRefCopy103Row" hidden="1">[27]XREF!#REF!</definedName>
    <definedName name="XRefCopy105Row" localSheetId="14" hidden="1">[27]XREF!#REF!</definedName>
    <definedName name="XRefCopy105Row" localSheetId="8" hidden="1">[27]XREF!#REF!</definedName>
    <definedName name="XRefCopy105Row" hidden="1">[27]XREF!#REF!</definedName>
    <definedName name="XRefCopy106" localSheetId="14" hidden="1">#REF!</definedName>
    <definedName name="XRefCopy106" localSheetId="8" hidden="1">#REF!</definedName>
    <definedName name="XRefCopy106" hidden="1">#REF!</definedName>
    <definedName name="XRefCopy106Row" localSheetId="14" hidden="1">[27]XREF!#REF!</definedName>
    <definedName name="XRefCopy106Row" localSheetId="8" hidden="1">[27]XREF!#REF!</definedName>
    <definedName name="XRefCopy106Row" hidden="1">[27]XREF!#REF!</definedName>
    <definedName name="XRefCopy107" localSheetId="14" hidden="1">#REF!</definedName>
    <definedName name="XRefCopy107" localSheetId="8" hidden="1">#REF!</definedName>
    <definedName name="XRefCopy107" hidden="1">#REF!</definedName>
    <definedName name="XRefCopy107Row" localSheetId="14" hidden="1">[27]XREF!#REF!</definedName>
    <definedName name="XRefCopy107Row" localSheetId="8" hidden="1">[27]XREF!#REF!</definedName>
    <definedName name="XRefCopy107Row" hidden="1">[27]XREF!#REF!</definedName>
    <definedName name="XRefCopy109" localSheetId="14" hidden="1">#REF!</definedName>
    <definedName name="XRefCopy109" localSheetId="8" hidden="1">#REF!</definedName>
    <definedName name="XRefCopy109" hidden="1">#REF!</definedName>
    <definedName name="XRefCopy109Row" localSheetId="14" hidden="1">[27]XREF!#REF!</definedName>
    <definedName name="XRefCopy109Row" localSheetId="8" hidden="1">[27]XREF!#REF!</definedName>
    <definedName name="XRefCopy109Row" hidden="1">[27]XREF!#REF!</definedName>
    <definedName name="XRefCopy10Row" localSheetId="14" hidden="1">#REF!</definedName>
    <definedName name="XRefCopy10Row" localSheetId="8" hidden="1">#REF!</definedName>
    <definedName name="XRefCopy10Row" hidden="1">#REF!</definedName>
    <definedName name="XRefCopy11" localSheetId="14" hidden="1">#REF!</definedName>
    <definedName name="XRefCopy11" localSheetId="8" hidden="1">#REF!</definedName>
    <definedName name="XRefCopy11" hidden="1">#REF!</definedName>
    <definedName name="XRefCopy110" localSheetId="14" hidden="1">'[27]Resumen de Intereses '!#REF!</definedName>
    <definedName name="XRefCopy110" localSheetId="8" hidden="1">'[27]Resumen de Intereses '!#REF!</definedName>
    <definedName name="XRefCopy110" hidden="1">'[27]Resumen de Intereses '!#REF!</definedName>
    <definedName name="XRefCopy111" localSheetId="14" hidden="1">#REF!</definedName>
    <definedName name="XRefCopy111" localSheetId="8" hidden="1">#REF!</definedName>
    <definedName name="XRefCopy111" hidden="1">#REF!</definedName>
    <definedName name="XRefCopy111Row" localSheetId="14" hidden="1">[27]XREF!#REF!</definedName>
    <definedName name="XRefCopy111Row" localSheetId="8" hidden="1">[27]XREF!#REF!</definedName>
    <definedName name="XRefCopy111Row" hidden="1">[27]XREF!#REF!</definedName>
    <definedName name="XRefCopy116" localSheetId="14" hidden="1">#REF!</definedName>
    <definedName name="XRefCopy116" localSheetId="8" hidden="1">#REF!</definedName>
    <definedName name="XRefCopy116" hidden="1">#REF!</definedName>
    <definedName name="XRefCopy116Row" localSheetId="14" hidden="1">#REF!</definedName>
    <definedName name="XRefCopy116Row" localSheetId="8" hidden="1">#REF!</definedName>
    <definedName name="XRefCopy116Row" hidden="1">#REF!</definedName>
    <definedName name="XRefCopy117" localSheetId="14" hidden="1">'[28]2)Deuda Intercompañías'!#REF!</definedName>
    <definedName name="XRefCopy117" localSheetId="8" hidden="1">'[28]2)Deuda Intercompañías'!#REF!</definedName>
    <definedName name="XRefCopy117" hidden="1">'[28]2)Deuda Intercompañías'!#REF!</definedName>
    <definedName name="XRefCopy117Row" localSheetId="14" hidden="1">#REF!</definedName>
    <definedName name="XRefCopy117Row" localSheetId="8" hidden="1">#REF!</definedName>
    <definedName name="XRefCopy117Row" hidden="1">#REF!</definedName>
    <definedName name="XRefCopy11Row" localSheetId="14" hidden="1">#REF!</definedName>
    <definedName name="XRefCopy11Row" localSheetId="8" hidden="1">#REF!</definedName>
    <definedName name="XRefCopy11Row" hidden="1">#REF!</definedName>
    <definedName name="XRefCopy12" localSheetId="14" hidden="1">#REF!</definedName>
    <definedName name="XRefCopy12" localSheetId="8" hidden="1">#REF!</definedName>
    <definedName name="XRefCopy12" hidden="1">#REF!</definedName>
    <definedName name="XRefCopy126" localSheetId="14" hidden="1">#REF!</definedName>
    <definedName name="XRefCopy126" localSheetId="8" hidden="1">#REF!</definedName>
    <definedName name="XRefCopy126" hidden="1">#REF!</definedName>
    <definedName name="XRefCopy126Row" localSheetId="14" hidden="1">[29]XREF!#REF!</definedName>
    <definedName name="XRefCopy126Row" localSheetId="8" hidden="1">[29]XREF!#REF!</definedName>
    <definedName name="XRefCopy126Row" hidden="1">[29]XREF!#REF!</definedName>
    <definedName name="XRefCopy127" localSheetId="14" hidden="1">#REF!</definedName>
    <definedName name="XRefCopy127" localSheetId="8" hidden="1">#REF!</definedName>
    <definedName name="XRefCopy127" hidden="1">#REF!</definedName>
    <definedName name="XRefCopy127Row" localSheetId="14" hidden="1">[29]XREF!#REF!</definedName>
    <definedName name="XRefCopy127Row" localSheetId="8" hidden="1">[29]XREF!#REF!</definedName>
    <definedName name="XRefCopy127Row" hidden="1">[29]XREF!#REF!</definedName>
    <definedName name="XRefCopy128" localSheetId="14" hidden="1">#REF!</definedName>
    <definedName name="XRefCopy128" localSheetId="8" hidden="1">#REF!</definedName>
    <definedName name="XRefCopy128" hidden="1">#REF!</definedName>
    <definedName name="XRefCopy128Row" localSheetId="14" hidden="1">[29]XREF!#REF!</definedName>
    <definedName name="XRefCopy128Row" localSheetId="8" hidden="1">[29]XREF!#REF!</definedName>
    <definedName name="XRefCopy128Row" hidden="1">[29]XREF!#REF!</definedName>
    <definedName name="XRefCopy12Row" localSheetId="14" hidden="1">#REF!</definedName>
    <definedName name="XRefCopy12Row" localSheetId="8" hidden="1">#REF!</definedName>
    <definedName name="XRefCopy12Row" hidden="1">#REF!</definedName>
    <definedName name="XRefCopy13" localSheetId="14" hidden="1">'[30]AQMY MP'!#REF!</definedName>
    <definedName name="XRefCopy13" localSheetId="8" hidden="1">'[30]AQMY MP'!#REF!</definedName>
    <definedName name="XRefCopy13" hidden="1">'[30]AQMY MP'!#REF!</definedName>
    <definedName name="XRefCopy13Row" localSheetId="14" hidden="1">#REF!</definedName>
    <definedName name="XRefCopy13Row" localSheetId="8" hidden="1">#REF!</definedName>
    <definedName name="XRefCopy13Row" hidden="1">#REF!</definedName>
    <definedName name="XRefCopy14" localSheetId="14" hidden="1">#REF!</definedName>
    <definedName name="XRefCopy14" localSheetId="8" hidden="1">#REF!</definedName>
    <definedName name="XRefCopy14" hidden="1">#REF!</definedName>
    <definedName name="XRefCopy14Row" localSheetId="14" hidden="1">#REF!</definedName>
    <definedName name="XRefCopy14Row" localSheetId="8" hidden="1">#REF!</definedName>
    <definedName name="XRefCopy14Row" hidden="1">#REF!</definedName>
    <definedName name="XRefCopy15" localSheetId="14" hidden="1">#REF!</definedName>
    <definedName name="XRefCopy15" localSheetId="8" hidden="1">#REF!</definedName>
    <definedName name="XRefCopy15" hidden="1">#REF!</definedName>
    <definedName name="XRefCopy15Row" localSheetId="14" hidden="1">#REF!</definedName>
    <definedName name="XRefCopy15Row" localSheetId="8" hidden="1">#REF!</definedName>
    <definedName name="XRefCopy15Row" hidden="1">#REF!</definedName>
    <definedName name="XRefCopy16" localSheetId="14" hidden="1">#REF!</definedName>
    <definedName name="XRefCopy16" localSheetId="8" hidden="1">#REF!</definedName>
    <definedName name="XRefCopy16" hidden="1">#REF!</definedName>
    <definedName name="XRefCopy16Row" localSheetId="14" hidden="1">#REF!</definedName>
    <definedName name="XRefCopy16Row" localSheetId="8" hidden="1">#REF!</definedName>
    <definedName name="XRefCopy16Row" hidden="1">#REF!</definedName>
    <definedName name="XRefCopy17" localSheetId="14" hidden="1">#REF!</definedName>
    <definedName name="XRefCopy17" localSheetId="8" hidden="1">#REF!</definedName>
    <definedName name="XRefCopy17" hidden="1">#REF!</definedName>
    <definedName name="XRefCopy17Row" localSheetId="14" hidden="1">#REF!</definedName>
    <definedName name="XRefCopy17Row" localSheetId="8" hidden="1">#REF!</definedName>
    <definedName name="XRefCopy17Row" hidden="1">#REF!</definedName>
    <definedName name="XRefCopy18" localSheetId="14" hidden="1">#REF!</definedName>
    <definedName name="XRefCopy18" localSheetId="8" hidden="1">#REF!</definedName>
    <definedName name="XRefCopy18" hidden="1">#REF!</definedName>
    <definedName name="XRefCopy18Row" localSheetId="14" hidden="1">#REF!</definedName>
    <definedName name="XRefCopy18Row" localSheetId="8" hidden="1">#REF!</definedName>
    <definedName name="XRefCopy18Row" hidden="1">#REF!</definedName>
    <definedName name="XRefCopy19" localSheetId="14" hidden="1">#REF!</definedName>
    <definedName name="XRefCopy19" localSheetId="8" hidden="1">#REF!</definedName>
    <definedName name="XRefCopy19" hidden="1">#REF!</definedName>
    <definedName name="XRefCopy19Row" localSheetId="14" hidden="1">#REF!</definedName>
    <definedName name="XRefCopy19Row" localSheetId="8" hidden="1">#REF!</definedName>
    <definedName name="XRefCopy19Row" hidden="1">#REF!</definedName>
    <definedName name="XRefCopy1Row" localSheetId="14" hidden="1">[31]XREF!#REF!</definedName>
    <definedName name="XRefCopy1Row" localSheetId="8" hidden="1">[31]XREF!#REF!</definedName>
    <definedName name="XRefCopy1Row" hidden="1">[31]XREF!#REF!</definedName>
    <definedName name="XRefCopy2" localSheetId="14" hidden="1">#REF!</definedName>
    <definedName name="XRefCopy2" localSheetId="8" hidden="1">#REF!</definedName>
    <definedName name="XRefCopy2" hidden="1">#REF!</definedName>
    <definedName name="XRefCopy20" localSheetId="14" hidden="1">#REF!</definedName>
    <definedName name="XRefCopy20" localSheetId="8" hidden="1">#REF!</definedName>
    <definedName name="XRefCopy20" hidden="1">#REF!</definedName>
    <definedName name="XRefCopy20Row" localSheetId="14" hidden="1">#REF!</definedName>
    <definedName name="XRefCopy20Row" localSheetId="8" hidden="1">#REF!</definedName>
    <definedName name="XRefCopy20Row" hidden="1">#REF!</definedName>
    <definedName name="XRefCopy21" localSheetId="14" hidden="1">#REF!</definedName>
    <definedName name="XRefCopy21" localSheetId="8" hidden="1">#REF!</definedName>
    <definedName name="XRefCopy21" hidden="1">#REF!</definedName>
    <definedName name="XRefCopy21Row" localSheetId="14" hidden="1">#REF!</definedName>
    <definedName name="XRefCopy21Row" localSheetId="8" hidden="1">#REF!</definedName>
    <definedName name="XRefCopy21Row" hidden="1">#REF!</definedName>
    <definedName name="XRefCopy22" localSheetId="14" hidden="1">#REF!</definedName>
    <definedName name="XRefCopy22" localSheetId="8" hidden="1">#REF!</definedName>
    <definedName name="XRefCopy22" hidden="1">#REF!</definedName>
    <definedName name="XRefCopy22Row" localSheetId="14" hidden="1">[32]XREF!#REF!</definedName>
    <definedName name="XRefCopy22Row" localSheetId="8" hidden="1">[32]XREF!#REF!</definedName>
    <definedName name="XRefCopy22Row" hidden="1">[32]XREF!#REF!</definedName>
    <definedName name="XRefCopy23" localSheetId="14" hidden="1">#REF!</definedName>
    <definedName name="XRefCopy23" localSheetId="8" hidden="1">#REF!</definedName>
    <definedName name="XRefCopy23" hidden="1">#REF!</definedName>
    <definedName name="XRefCopy23Row" localSheetId="14" hidden="1">#REF!</definedName>
    <definedName name="XRefCopy23Row" localSheetId="8" hidden="1">#REF!</definedName>
    <definedName name="XRefCopy23Row" hidden="1">#REF!</definedName>
    <definedName name="XRefCopy24" localSheetId="14" hidden="1">#REF!</definedName>
    <definedName name="XRefCopy24" localSheetId="8" hidden="1">#REF!</definedName>
    <definedName name="XRefCopy24" hidden="1">#REF!</definedName>
    <definedName name="XRefCopy24Row" localSheetId="14" hidden="1">#REF!</definedName>
    <definedName name="XRefCopy24Row" localSheetId="8" hidden="1">#REF!</definedName>
    <definedName name="XRefCopy24Row" hidden="1">#REF!</definedName>
    <definedName name="XRefCopy25" localSheetId="14" hidden="1">#REF!</definedName>
    <definedName name="XRefCopy25" localSheetId="8" hidden="1">#REF!</definedName>
    <definedName name="XRefCopy25" hidden="1">#REF!</definedName>
    <definedName name="XRefCopy25Row" localSheetId="14" hidden="1">[33]XREF!#REF!</definedName>
    <definedName name="XRefCopy25Row" localSheetId="8" hidden="1">[33]XREF!#REF!</definedName>
    <definedName name="XRefCopy25Row" hidden="1">[33]XREF!#REF!</definedName>
    <definedName name="XRefCopy26" localSheetId="14" hidden="1">'[18]3. Depreciación global'!#REF!</definedName>
    <definedName name="XRefCopy26" localSheetId="8" hidden="1">'[18]3. Depreciación global'!#REF!</definedName>
    <definedName name="XRefCopy26" hidden="1">'[18]3. Depreciación global'!#REF!</definedName>
    <definedName name="XRefCopy26Row" localSheetId="14" hidden="1">#REF!</definedName>
    <definedName name="XRefCopy26Row" localSheetId="8" hidden="1">#REF!</definedName>
    <definedName name="XRefCopy26Row" hidden="1">#REF!</definedName>
    <definedName name="XRefCopy27" localSheetId="14" hidden="1">'[18]3. Depreciación global'!#REF!</definedName>
    <definedName name="XRefCopy27" localSheetId="8" hidden="1">'[18]3. Depreciación global'!#REF!</definedName>
    <definedName name="XRefCopy27" hidden="1">'[18]3. Depreciación global'!#REF!</definedName>
    <definedName name="XRefCopy27Row" localSheetId="14" hidden="1">#REF!</definedName>
    <definedName name="XRefCopy27Row" localSheetId="8" hidden="1">#REF!</definedName>
    <definedName name="XRefCopy27Row" hidden="1">#REF!</definedName>
    <definedName name="XRefCopy28" localSheetId="14" hidden="1">'[18]3. Depreciación global'!#REF!</definedName>
    <definedName name="XRefCopy28" localSheetId="8" hidden="1">'[18]3. Depreciación global'!#REF!</definedName>
    <definedName name="XRefCopy28" hidden="1">'[18]3. Depreciación global'!#REF!</definedName>
    <definedName name="XRefCopy28Row" localSheetId="14" hidden="1">#REF!</definedName>
    <definedName name="XRefCopy28Row" localSheetId="8" hidden="1">#REF!</definedName>
    <definedName name="XRefCopy28Row" hidden="1">#REF!</definedName>
    <definedName name="XRefCopy29" localSheetId="14" hidden="1">'[18]3. Depreciación global'!#REF!</definedName>
    <definedName name="XRefCopy29" localSheetId="8" hidden="1">'[18]3. Depreciación global'!#REF!</definedName>
    <definedName name="XRefCopy29" hidden="1">'[18]3. Depreciación global'!#REF!</definedName>
    <definedName name="XRefCopy29Row" localSheetId="14" hidden="1">#REF!</definedName>
    <definedName name="XRefCopy29Row" localSheetId="8" hidden="1">#REF!</definedName>
    <definedName name="XRefCopy29Row" hidden="1">#REF!</definedName>
    <definedName name="XRefCopy2Row" localSheetId="14" hidden="1">#REF!</definedName>
    <definedName name="XRefCopy2Row" localSheetId="8" hidden="1">#REF!</definedName>
    <definedName name="XRefCopy2Row" hidden="1">#REF!</definedName>
    <definedName name="XRefCopy3" localSheetId="14" hidden="1">#REF!</definedName>
    <definedName name="XRefCopy3" localSheetId="8" hidden="1">#REF!</definedName>
    <definedName name="XRefCopy3" hidden="1">#REF!</definedName>
    <definedName name="XRefCopy30" localSheetId="14" hidden="1">'[18]3. Depreciación global'!#REF!</definedName>
    <definedName name="XRefCopy30" localSheetId="8" hidden="1">'[18]3. Depreciación global'!#REF!</definedName>
    <definedName name="XRefCopy30" hidden="1">'[18]3. Depreciación global'!#REF!</definedName>
    <definedName name="XRefCopy30Row" localSheetId="14" hidden="1">#REF!</definedName>
    <definedName name="XRefCopy30Row" localSheetId="8" hidden="1">#REF!</definedName>
    <definedName name="XRefCopy30Row" hidden="1">#REF!</definedName>
    <definedName name="XRefCopy31" localSheetId="14" hidden="1">'[26]1'!#REF!</definedName>
    <definedName name="XRefCopy31" localSheetId="8" hidden="1">'[26]1'!#REF!</definedName>
    <definedName name="XRefCopy31" hidden="1">'[26]1'!#REF!</definedName>
    <definedName name="XRefCopy31Row" localSheetId="14" hidden="1">#REF!</definedName>
    <definedName name="XRefCopy31Row" localSheetId="8" hidden="1">#REF!</definedName>
    <definedName name="XRefCopy31Row" hidden="1">#REF!</definedName>
    <definedName name="XRefCopy32" localSheetId="14" hidden="1">#REF!</definedName>
    <definedName name="XRefCopy32" localSheetId="8" hidden="1">#REF!</definedName>
    <definedName name="XRefCopy32" hidden="1">#REF!</definedName>
    <definedName name="XRefCopy32Row" localSheetId="14" hidden="1">#REF!</definedName>
    <definedName name="XRefCopy32Row" localSheetId="8" hidden="1">#REF!</definedName>
    <definedName name="XRefCopy32Row" hidden="1">#REF!</definedName>
    <definedName name="XRefCopy33" localSheetId="14" hidden="1">'[26]1'!#REF!</definedName>
    <definedName name="XRefCopy33" localSheetId="8" hidden="1">'[26]1'!#REF!</definedName>
    <definedName name="XRefCopy33" hidden="1">'[26]1'!#REF!</definedName>
    <definedName name="XRefCopy33Row" localSheetId="14" hidden="1">#REF!</definedName>
    <definedName name="XRefCopy33Row" localSheetId="8" hidden="1">#REF!</definedName>
    <definedName name="XRefCopy33Row" hidden="1">#REF!</definedName>
    <definedName name="XRefCopy34" localSheetId="14" hidden="1">'[26]1'!#REF!</definedName>
    <definedName name="XRefCopy34" localSheetId="8" hidden="1">'[26]1'!#REF!</definedName>
    <definedName name="XRefCopy34" hidden="1">'[26]1'!#REF!</definedName>
    <definedName name="XRefCopy34Row" localSheetId="14" hidden="1">#REF!</definedName>
    <definedName name="XRefCopy34Row" localSheetId="8" hidden="1">#REF!</definedName>
    <definedName name="XRefCopy34Row" hidden="1">#REF!</definedName>
    <definedName name="XRefCopy35" localSheetId="14" hidden="1">'[26]1'!#REF!</definedName>
    <definedName name="XRefCopy35" localSheetId="8" hidden="1">'[26]1'!#REF!</definedName>
    <definedName name="XRefCopy35" hidden="1">'[26]1'!#REF!</definedName>
    <definedName name="XRefCopy35Row" localSheetId="14" hidden="1">#REF!</definedName>
    <definedName name="XRefCopy35Row" localSheetId="8" hidden="1">#REF!</definedName>
    <definedName name="XRefCopy35Row" hidden="1">#REF!</definedName>
    <definedName name="XRefCopy36" localSheetId="14" hidden="1">'[17]Movimiento  A F'!#REF!</definedName>
    <definedName name="XRefCopy36" localSheetId="8" hidden="1">'[17]Movimiento  A F'!#REF!</definedName>
    <definedName name="XRefCopy36" hidden="1">'[17]Movimiento  A F'!#REF!</definedName>
    <definedName name="XRefCopy36Row" localSheetId="14" hidden="1">[26]XREF!#REF!</definedName>
    <definedName name="XRefCopy36Row" localSheetId="8" hidden="1">[26]XREF!#REF!</definedName>
    <definedName name="XRefCopy36Row" hidden="1">[26]XREF!#REF!</definedName>
    <definedName name="XRefCopy37" localSheetId="14" hidden="1">'[17]Movimiento  A F'!#REF!</definedName>
    <definedName name="XRefCopy37" localSheetId="8" hidden="1">'[17]Movimiento  A F'!#REF!</definedName>
    <definedName name="XRefCopy37" hidden="1">'[17]Movimiento  A F'!#REF!</definedName>
    <definedName name="XRefCopy37Row" localSheetId="14" hidden="1">[34]XREF!#REF!</definedName>
    <definedName name="XRefCopy37Row" localSheetId="8" hidden="1">[34]XREF!#REF!</definedName>
    <definedName name="XRefCopy37Row" hidden="1">[34]XREF!#REF!</definedName>
    <definedName name="XRefCopy38" localSheetId="14" hidden="1">'[17]Movimiento  A F'!#REF!</definedName>
    <definedName name="XRefCopy38" localSheetId="8" hidden="1">'[17]Movimiento  A F'!#REF!</definedName>
    <definedName name="XRefCopy38" hidden="1">'[17]Movimiento  A F'!#REF!</definedName>
    <definedName name="XRefCopy38Row" localSheetId="14" hidden="1">[26]XREF!#REF!</definedName>
    <definedName name="XRefCopy38Row" localSheetId="8" hidden="1">[26]XREF!#REF!</definedName>
    <definedName name="XRefCopy38Row" hidden="1">[26]XREF!#REF!</definedName>
    <definedName name="XRefCopy39" localSheetId="14" hidden="1">'[26]1'!#REF!</definedName>
    <definedName name="XRefCopy39" localSheetId="8" hidden="1">'[26]1'!#REF!</definedName>
    <definedName name="XRefCopy39" hidden="1">'[26]1'!#REF!</definedName>
    <definedName name="XRefCopy39Row" localSheetId="14" hidden="1">[26]XREF!#REF!</definedName>
    <definedName name="XRefCopy39Row" localSheetId="8" hidden="1">[26]XREF!#REF!</definedName>
    <definedName name="XRefCopy39Row" hidden="1">[26]XREF!#REF!</definedName>
    <definedName name="XRefCopy3Row" localSheetId="14" hidden="1">#REF!</definedName>
    <definedName name="XRefCopy3Row" localSheetId="8" hidden="1">#REF!</definedName>
    <definedName name="XRefCopy3Row" hidden="1">#REF!</definedName>
    <definedName name="XRefCopy4" localSheetId="14" hidden="1">#REF!</definedName>
    <definedName name="XRefCopy4" localSheetId="8" hidden="1">#REF!</definedName>
    <definedName name="XRefCopy4" hidden="1">#REF!</definedName>
    <definedName name="XRefCopy40" localSheetId="14" hidden="1">'[17]Movimiento  A F'!#REF!</definedName>
    <definedName name="XRefCopy40" localSheetId="8" hidden="1">'[17]Movimiento  A F'!#REF!</definedName>
    <definedName name="XRefCopy40" hidden="1">'[17]Movimiento  A F'!#REF!</definedName>
    <definedName name="XRefCopy40Row" localSheetId="14" hidden="1">#REF!</definedName>
    <definedName name="XRefCopy40Row" localSheetId="8" hidden="1">#REF!</definedName>
    <definedName name="XRefCopy40Row" hidden="1">#REF!</definedName>
    <definedName name="XRefCopy41" localSheetId="14" hidden="1">'[17]Movimiento  A F'!#REF!</definedName>
    <definedName name="XRefCopy41" localSheetId="8" hidden="1">'[17]Movimiento  A F'!#REF!</definedName>
    <definedName name="XRefCopy41" hidden="1">'[17]Movimiento  A F'!#REF!</definedName>
    <definedName name="XRefCopy41Row" localSheetId="14" hidden="1">#REF!</definedName>
    <definedName name="XRefCopy41Row" localSheetId="8" hidden="1">#REF!</definedName>
    <definedName name="XRefCopy41Row" hidden="1">#REF!</definedName>
    <definedName name="XRefCopy42" localSheetId="14" hidden="1">'[17]Movimiento  A F'!#REF!</definedName>
    <definedName name="XRefCopy42" localSheetId="8" hidden="1">'[17]Movimiento  A F'!#REF!</definedName>
    <definedName name="XRefCopy42" hidden="1">'[17]Movimiento  A F'!#REF!</definedName>
    <definedName name="XRefCopy42Row" localSheetId="14" hidden="1">#REF!</definedName>
    <definedName name="XRefCopy42Row" localSheetId="8" hidden="1">#REF!</definedName>
    <definedName name="XRefCopy42Row" hidden="1">#REF!</definedName>
    <definedName name="XRefCopy43" localSheetId="14" hidden="1">#REF!</definedName>
    <definedName name="XRefCopy43" localSheetId="8" hidden="1">#REF!</definedName>
    <definedName name="XRefCopy43" hidden="1">#REF!</definedName>
    <definedName name="XRefCopy43Row" localSheetId="14" hidden="1">#REF!</definedName>
    <definedName name="XRefCopy43Row" localSheetId="8" hidden="1">#REF!</definedName>
    <definedName name="XRefCopy43Row" hidden="1">#REF!</definedName>
    <definedName name="XRefCopy44" localSheetId="14" hidden="1">#REF!</definedName>
    <definedName name="XRefCopy44" localSheetId="8" hidden="1">#REF!</definedName>
    <definedName name="XRefCopy44" hidden="1">#REF!</definedName>
    <definedName name="XRefCopy44Row" localSheetId="14" hidden="1">#REF!</definedName>
    <definedName name="XRefCopy44Row" localSheetId="8" hidden="1">#REF!</definedName>
    <definedName name="XRefCopy44Row" hidden="1">#REF!</definedName>
    <definedName name="XRefCopy45" localSheetId="14" hidden="1">#REF!</definedName>
    <definedName name="XRefCopy45" localSheetId="8" hidden="1">#REF!</definedName>
    <definedName name="XRefCopy45" hidden="1">#REF!</definedName>
    <definedName name="XRefCopy45Row" localSheetId="14" hidden="1">#REF!</definedName>
    <definedName name="XRefCopy45Row" localSheetId="8" hidden="1">#REF!</definedName>
    <definedName name="XRefCopy45Row" hidden="1">#REF!</definedName>
    <definedName name="XRefCopy46" localSheetId="14" hidden="1">#REF!</definedName>
    <definedName name="XRefCopy46" localSheetId="8" hidden="1">#REF!</definedName>
    <definedName name="XRefCopy46" hidden="1">#REF!</definedName>
    <definedName name="XRefCopy46Row" localSheetId="14" hidden="1">#REF!</definedName>
    <definedName name="XRefCopy46Row" localSheetId="8" hidden="1">#REF!</definedName>
    <definedName name="XRefCopy46Row" hidden="1">#REF!</definedName>
    <definedName name="XRefCopy47" localSheetId="14" hidden="1">#REF!</definedName>
    <definedName name="XRefCopy47" localSheetId="8" hidden="1">#REF!</definedName>
    <definedName name="XRefCopy47" hidden="1">#REF!</definedName>
    <definedName name="XRefCopy47Row" localSheetId="14" hidden="1">#REF!</definedName>
    <definedName name="XRefCopy47Row" localSheetId="8" hidden="1">#REF!</definedName>
    <definedName name="XRefCopy47Row" hidden="1">#REF!</definedName>
    <definedName name="XRefCopy48" localSheetId="14" hidden="1">#REF!</definedName>
    <definedName name="XRefCopy48" localSheetId="8" hidden="1">#REF!</definedName>
    <definedName name="XRefCopy48" hidden="1">#REF!</definedName>
    <definedName name="XRefCopy48Row" localSheetId="14" hidden="1">#REF!</definedName>
    <definedName name="XRefCopy48Row" localSheetId="8" hidden="1">#REF!</definedName>
    <definedName name="XRefCopy48Row" hidden="1">#REF!</definedName>
    <definedName name="XRefCopy49" localSheetId="14" hidden="1">#REF!</definedName>
    <definedName name="XRefCopy49" localSheetId="8" hidden="1">#REF!</definedName>
    <definedName name="XRefCopy49" hidden="1">#REF!</definedName>
    <definedName name="XRefCopy49Row" localSheetId="14" hidden="1">#REF!</definedName>
    <definedName name="XRefCopy49Row" localSheetId="8" hidden="1">#REF!</definedName>
    <definedName name="XRefCopy49Row" hidden="1">#REF!</definedName>
    <definedName name="XRefCopy4Row" localSheetId="14" hidden="1">#REF!</definedName>
    <definedName name="XRefCopy4Row" localSheetId="8" hidden="1">#REF!</definedName>
    <definedName name="XRefCopy4Row" hidden="1">#REF!</definedName>
    <definedName name="XRefCopy5" localSheetId="14" hidden="1">#REF!</definedName>
    <definedName name="XRefCopy5" localSheetId="8" hidden="1">#REF!</definedName>
    <definedName name="XRefCopy5" hidden="1">#REF!</definedName>
    <definedName name="XRefCopy50" localSheetId="14" hidden="1">'[17]Movimiento  A F'!#REF!</definedName>
    <definedName name="XRefCopy50" localSheetId="8" hidden="1">'[17]Movimiento  A F'!#REF!</definedName>
    <definedName name="XRefCopy50" hidden="1">'[17]Movimiento  A F'!#REF!</definedName>
    <definedName name="XRefCopy50Row" localSheetId="14" hidden="1">#REF!</definedName>
    <definedName name="XRefCopy50Row" localSheetId="8" hidden="1">#REF!</definedName>
    <definedName name="XRefCopy50Row" hidden="1">#REF!</definedName>
    <definedName name="XRefCopy51" localSheetId="14" hidden="1">'[17]Movimiento  A F'!#REF!</definedName>
    <definedName name="XRefCopy51" localSheetId="8" hidden="1">'[17]Movimiento  A F'!#REF!</definedName>
    <definedName name="XRefCopy51" hidden="1">'[17]Movimiento  A F'!#REF!</definedName>
    <definedName name="XRefCopy51Row" localSheetId="14" hidden="1">#REF!</definedName>
    <definedName name="XRefCopy51Row" localSheetId="8" hidden="1">#REF!</definedName>
    <definedName name="XRefCopy51Row" hidden="1">#REF!</definedName>
    <definedName name="XRefCopy52" localSheetId="14" hidden="1">'[17]Movimiento  A F'!#REF!</definedName>
    <definedName name="XRefCopy52" localSheetId="8" hidden="1">'[17]Movimiento  A F'!#REF!</definedName>
    <definedName name="XRefCopy52" hidden="1">'[17]Movimiento  A F'!#REF!</definedName>
    <definedName name="XRefCopy52Row" localSheetId="14" hidden="1">#REF!</definedName>
    <definedName name="XRefCopy52Row" localSheetId="8" hidden="1">#REF!</definedName>
    <definedName name="XRefCopy52Row" hidden="1">#REF!</definedName>
    <definedName name="XRefCopy53" localSheetId="14" hidden="1">'[17]Movimiento  A F'!#REF!</definedName>
    <definedName name="XRefCopy53" localSheetId="8" hidden="1">'[17]Movimiento  A F'!#REF!</definedName>
    <definedName name="XRefCopy53" hidden="1">'[17]Movimiento  A F'!#REF!</definedName>
    <definedName name="XRefCopy53Row" localSheetId="14" hidden="1">#REF!</definedName>
    <definedName name="XRefCopy53Row" localSheetId="8" hidden="1">#REF!</definedName>
    <definedName name="XRefCopy53Row" hidden="1">#REF!</definedName>
    <definedName name="XRefCopy54" localSheetId="14" hidden="1">'[17]Movimiento  A F'!#REF!</definedName>
    <definedName name="XRefCopy54" localSheetId="8" hidden="1">'[17]Movimiento  A F'!#REF!</definedName>
    <definedName name="XRefCopy54" hidden="1">'[17]Movimiento  A F'!#REF!</definedName>
    <definedName name="XRefCopy54Row" localSheetId="14" hidden="1">#REF!</definedName>
    <definedName name="XRefCopy54Row" localSheetId="8" hidden="1">#REF!</definedName>
    <definedName name="XRefCopy54Row" hidden="1">#REF!</definedName>
    <definedName name="XRefCopy55" localSheetId="14" hidden="1">'[17]Movimiento  A F'!#REF!</definedName>
    <definedName name="XRefCopy55" localSheetId="8" hidden="1">'[17]Movimiento  A F'!#REF!</definedName>
    <definedName name="XRefCopy55" hidden="1">'[17]Movimiento  A F'!#REF!</definedName>
    <definedName name="XRefCopy55Row" localSheetId="14" hidden="1">#REF!</definedName>
    <definedName name="XRefCopy55Row" localSheetId="8" hidden="1">#REF!</definedName>
    <definedName name="XRefCopy55Row" hidden="1">#REF!</definedName>
    <definedName name="XRefCopy56" localSheetId="14" hidden="1">'[17]Movimiento  A F'!#REF!</definedName>
    <definedName name="XRefCopy56" localSheetId="8" hidden="1">'[17]Movimiento  A F'!#REF!</definedName>
    <definedName name="XRefCopy56" hidden="1">'[17]Movimiento  A F'!#REF!</definedName>
    <definedName name="XRefCopy56Row" localSheetId="14" hidden="1">#REF!</definedName>
    <definedName name="XRefCopy56Row" localSheetId="8" hidden="1">#REF!</definedName>
    <definedName name="XRefCopy56Row" hidden="1">#REF!</definedName>
    <definedName name="XRefCopy57" localSheetId="14" hidden="1">'[17]Movimiento  A F'!#REF!</definedName>
    <definedName name="XRefCopy57" localSheetId="8" hidden="1">'[17]Movimiento  A F'!#REF!</definedName>
    <definedName name="XRefCopy57" hidden="1">'[17]Movimiento  A F'!#REF!</definedName>
    <definedName name="XRefCopy57Row" localSheetId="14" hidden="1">#REF!</definedName>
    <definedName name="XRefCopy57Row" localSheetId="8" hidden="1">#REF!</definedName>
    <definedName name="XRefCopy57Row" hidden="1">#REF!</definedName>
    <definedName name="XRefCopy58" localSheetId="14" hidden="1">'[17]Movimiento  A F'!#REF!</definedName>
    <definedName name="XRefCopy58" localSheetId="8" hidden="1">'[17]Movimiento  A F'!#REF!</definedName>
    <definedName name="XRefCopy58" hidden="1">'[17]Movimiento  A F'!#REF!</definedName>
    <definedName name="XRefCopy58Row" localSheetId="14" hidden="1">#REF!</definedName>
    <definedName name="XRefCopy58Row" localSheetId="8" hidden="1">#REF!</definedName>
    <definedName name="XRefCopy58Row" hidden="1">#REF!</definedName>
    <definedName name="XRefCopy59" localSheetId="14" hidden="1">'[17]Movimiento  A F'!#REF!</definedName>
    <definedName name="XRefCopy59" localSheetId="8" hidden="1">'[17]Movimiento  A F'!#REF!</definedName>
    <definedName name="XRefCopy59" hidden="1">'[17]Movimiento  A F'!#REF!</definedName>
    <definedName name="XRefCopy59Row" localSheetId="14" hidden="1">#REF!</definedName>
    <definedName name="XRefCopy59Row" localSheetId="8" hidden="1">#REF!</definedName>
    <definedName name="XRefCopy59Row" hidden="1">#REF!</definedName>
    <definedName name="XRefCopy5Row" localSheetId="14" hidden="1">#REF!</definedName>
    <definedName name="XRefCopy5Row" localSheetId="8" hidden="1">#REF!</definedName>
    <definedName name="XRefCopy5Row" hidden="1">#REF!</definedName>
    <definedName name="XRefCopy6" localSheetId="14" hidden="1">#REF!</definedName>
    <definedName name="XRefCopy6" localSheetId="8" hidden="1">#REF!</definedName>
    <definedName name="XRefCopy6" hidden="1">#REF!</definedName>
    <definedName name="XRefCopy60" localSheetId="14" hidden="1">'[17]Movimiento  A F'!#REF!</definedName>
    <definedName name="XRefCopy60" localSheetId="8" hidden="1">'[17]Movimiento  A F'!#REF!</definedName>
    <definedName name="XRefCopy60" hidden="1">'[17]Movimiento  A F'!#REF!</definedName>
    <definedName name="XRefCopy60Row" localSheetId="14" hidden="1">#REF!</definedName>
    <definedName name="XRefCopy60Row" localSheetId="8" hidden="1">#REF!</definedName>
    <definedName name="XRefCopy60Row" hidden="1">#REF!</definedName>
    <definedName name="XRefCopy61" localSheetId="14" hidden="1">'[17]Movimiento  A F'!#REF!</definedName>
    <definedName name="XRefCopy61" localSheetId="8" hidden="1">'[17]Movimiento  A F'!#REF!</definedName>
    <definedName name="XRefCopy61" hidden="1">'[17]Movimiento  A F'!#REF!</definedName>
    <definedName name="XRefCopy61Row" localSheetId="14" hidden="1">#REF!</definedName>
    <definedName name="XRefCopy61Row" localSheetId="8" hidden="1">#REF!</definedName>
    <definedName name="XRefCopy61Row" hidden="1">#REF!</definedName>
    <definedName name="XRefCopy62" localSheetId="14" hidden="1">'[17]Movimiento  A F'!#REF!</definedName>
    <definedName name="XRefCopy62" localSheetId="8" hidden="1">'[17]Movimiento  A F'!#REF!</definedName>
    <definedName name="XRefCopy62" hidden="1">'[17]Movimiento  A F'!#REF!</definedName>
    <definedName name="XRefCopy62Row" localSheetId="14" hidden="1">#REF!</definedName>
    <definedName name="XRefCopy62Row" localSheetId="8" hidden="1">#REF!</definedName>
    <definedName name="XRefCopy62Row" hidden="1">#REF!</definedName>
    <definedName name="XRefCopy63" localSheetId="14" hidden="1">[20]Integración!#REF!</definedName>
    <definedName name="XRefCopy63" localSheetId="8" hidden="1">[20]Integración!#REF!</definedName>
    <definedName name="XRefCopy63" hidden="1">[20]Integración!#REF!</definedName>
    <definedName name="XRefCopy63Row" localSheetId="14" hidden="1">#REF!</definedName>
    <definedName name="XRefCopy63Row" localSheetId="8" hidden="1">#REF!</definedName>
    <definedName name="XRefCopy63Row" hidden="1">#REF!</definedName>
    <definedName name="XRefCopy64" localSheetId="14" hidden="1">'[17]Dep oct 03'!#REF!</definedName>
    <definedName name="XRefCopy64" localSheetId="8" hidden="1">'[17]Dep oct 03'!#REF!</definedName>
    <definedName name="XRefCopy64" hidden="1">'[17]Dep oct 03'!#REF!</definedName>
    <definedName name="XRefCopy64Row" localSheetId="14" hidden="1">#REF!</definedName>
    <definedName name="XRefCopy64Row" localSheetId="8" hidden="1">#REF!</definedName>
    <definedName name="XRefCopy64Row" hidden="1">#REF!</definedName>
    <definedName name="XRefCopy65" localSheetId="14" hidden="1">'[17]Dep oct 03'!#REF!</definedName>
    <definedName name="XRefCopy65" localSheetId="8" hidden="1">'[17]Dep oct 03'!#REF!</definedName>
    <definedName name="XRefCopy65" hidden="1">'[17]Dep oct 03'!#REF!</definedName>
    <definedName name="XRefCopy65Row" localSheetId="14" hidden="1">#REF!</definedName>
    <definedName name="XRefCopy65Row" localSheetId="8" hidden="1">#REF!</definedName>
    <definedName name="XRefCopy65Row" hidden="1">#REF!</definedName>
    <definedName name="XRefCopy66" localSheetId="14" hidden="1">'[17]Dep oct 03'!#REF!</definedName>
    <definedName name="XRefCopy66" localSheetId="8" hidden="1">'[17]Dep oct 03'!#REF!</definedName>
    <definedName name="XRefCopy66" hidden="1">'[17]Dep oct 03'!#REF!</definedName>
    <definedName name="XRefCopy66Row" localSheetId="14" hidden="1">#REF!</definedName>
    <definedName name="XRefCopy66Row" localSheetId="8" hidden="1">#REF!</definedName>
    <definedName name="XRefCopy66Row" hidden="1">#REF!</definedName>
    <definedName name="XRefCopy67" localSheetId="14" hidden="1">'[17]Dep oct 03'!#REF!</definedName>
    <definedName name="XRefCopy67" localSheetId="8" hidden="1">'[17]Dep oct 03'!#REF!</definedName>
    <definedName name="XRefCopy67" hidden="1">'[17]Dep oct 03'!#REF!</definedName>
    <definedName name="XRefCopy67Row" localSheetId="14" hidden="1">#REF!</definedName>
    <definedName name="XRefCopy67Row" localSheetId="8" hidden="1">#REF!</definedName>
    <definedName name="XRefCopy67Row" hidden="1">#REF!</definedName>
    <definedName name="XRefCopy68" localSheetId="14" hidden="1">'[17]Dep oct 03'!#REF!</definedName>
    <definedName name="XRefCopy68" localSheetId="8" hidden="1">'[17]Dep oct 03'!#REF!</definedName>
    <definedName name="XRefCopy68" hidden="1">'[17]Dep oct 03'!#REF!</definedName>
    <definedName name="XRefCopy68Row" localSheetId="14" hidden="1">#REF!</definedName>
    <definedName name="XRefCopy68Row" localSheetId="8" hidden="1">#REF!</definedName>
    <definedName name="XRefCopy68Row" hidden="1">#REF!</definedName>
    <definedName name="XRefCopy69" localSheetId="14" hidden="1">#REF!</definedName>
    <definedName name="XRefCopy69" localSheetId="8" hidden="1">#REF!</definedName>
    <definedName name="XRefCopy69" hidden="1">#REF!</definedName>
    <definedName name="XRefCopy6Row" localSheetId="14" hidden="1">#REF!</definedName>
    <definedName name="XRefCopy6Row" localSheetId="8" hidden="1">#REF!</definedName>
    <definedName name="XRefCopy6Row" hidden="1">#REF!</definedName>
    <definedName name="XRefCopy7" localSheetId="14" hidden="1">#REF!</definedName>
    <definedName name="XRefCopy7" localSheetId="8" hidden="1">#REF!</definedName>
    <definedName name="XRefCopy7" hidden="1">#REF!</definedName>
    <definedName name="XRefCopy70" localSheetId="14" hidden="1">#REF!</definedName>
    <definedName name="XRefCopy70" localSheetId="8" hidden="1">#REF!</definedName>
    <definedName name="XRefCopy70" hidden="1">#REF!</definedName>
    <definedName name="XRefCopy70Row" localSheetId="14" hidden="1">#REF!</definedName>
    <definedName name="XRefCopy70Row" localSheetId="8" hidden="1">#REF!</definedName>
    <definedName name="XRefCopy70Row" hidden="1">#REF!</definedName>
    <definedName name="XRefCopy71" localSheetId="14" hidden="1">'[35]Depreciation FY 03'!#REF!</definedName>
    <definedName name="XRefCopy71" localSheetId="8" hidden="1">'[35]Depreciation FY 03'!#REF!</definedName>
    <definedName name="XRefCopy71" hidden="1">'[35]Depreciation FY 03'!#REF!</definedName>
    <definedName name="XRefCopy71Row" localSheetId="14" hidden="1">#REF!</definedName>
    <definedName name="XRefCopy71Row" localSheetId="8" hidden="1">#REF!</definedName>
    <definedName name="XRefCopy71Row" hidden="1">#REF!</definedName>
    <definedName name="XRefCopy72" localSheetId="14" hidden="1">#REF!</definedName>
    <definedName name="XRefCopy72" localSheetId="8" hidden="1">#REF!</definedName>
    <definedName name="XRefCopy72" hidden="1">#REF!</definedName>
    <definedName name="XRefCopy72Row" localSheetId="14" hidden="1">#REF!</definedName>
    <definedName name="XRefCopy72Row" localSheetId="8" hidden="1">#REF!</definedName>
    <definedName name="XRefCopy72Row" hidden="1">#REF!</definedName>
    <definedName name="XRefCopy73" localSheetId="14" hidden="1">'[35]Depreciation FY 03'!#REF!</definedName>
    <definedName name="XRefCopy73" localSheetId="8" hidden="1">'[35]Depreciation FY 03'!#REF!</definedName>
    <definedName name="XRefCopy73" hidden="1">'[35]Depreciation FY 03'!#REF!</definedName>
    <definedName name="XRefCopy73Row" localSheetId="14" hidden="1">#REF!</definedName>
    <definedName name="XRefCopy73Row" localSheetId="8" hidden="1">#REF!</definedName>
    <definedName name="XRefCopy73Row" hidden="1">#REF!</definedName>
    <definedName name="XRefCopy74" localSheetId="14" hidden="1">'[17]Movimiento  A F'!#REF!</definedName>
    <definedName name="XRefCopy74" localSheetId="8" hidden="1">'[17]Movimiento  A F'!#REF!</definedName>
    <definedName name="XRefCopy74" hidden="1">'[17]Movimiento  A F'!#REF!</definedName>
    <definedName name="XRefCopy74Row" localSheetId="14" hidden="1">#REF!</definedName>
    <definedName name="XRefCopy74Row" localSheetId="8" hidden="1">#REF!</definedName>
    <definedName name="XRefCopy74Row" hidden="1">#REF!</definedName>
    <definedName name="XRefCopy75" localSheetId="14" hidden="1">'[17]Movimiento  A F'!#REF!</definedName>
    <definedName name="XRefCopy75" localSheetId="8" hidden="1">'[17]Movimiento  A F'!#REF!</definedName>
    <definedName name="XRefCopy75" hidden="1">'[17]Movimiento  A F'!#REF!</definedName>
    <definedName name="XRefCopy75Row" localSheetId="14" hidden="1">#REF!</definedName>
    <definedName name="XRefCopy75Row" localSheetId="8" hidden="1">#REF!</definedName>
    <definedName name="XRefCopy75Row" hidden="1">#REF!</definedName>
    <definedName name="XRefCopy76" localSheetId="14" hidden="1">'[17]Movimiento  A F'!#REF!</definedName>
    <definedName name="XRefCopy76" localSheetId="8" hidden="1">'[17]Movimiento  A F'!#REF!</definedName>
    <definedName name="XRefCopy76" hidden="1">'[17]Movimiento  A F'!#REF!</definedName>
    <definedName name="XRefCopy76Row" localSheetId="14" hidden="1">#REF!</definedName>
    <definedName name="XRefCopy76Row" localSheetId="8" hidden="1">#REF!</definedName>
    <definedName name="XRefCopy76Row" hidden="1">#REF!</definedName>
    <definedName name="XRefCopy77" localSheetId="14" hidden="1">'[17]Movimiento  A F'!#REF!</definedName>
    <definedName name="XRefCopy77" localSheetId="8" hidden="1">'[17]Movimiento  A F'!#REF!</definedName>
    <definedName name="XRefCopy77" hidden="1">'[17]Movimiento  A F'!#REF!</definedName>
    <definedName name="XRefCopy77Row" localSheetId="14" hidden="1">#REF!</definedName>
    <definedName name="XRefCopy77Row" localSheetId="8" hidden="1">#REF!</definedName>
    <definedName name="XRefCopy77Row" hidden="1">#REF!</definedName>
    <definedName name="XRefCopy78" localSheetId="14" hidden="1">'[17]Movimiento  A F'!#REF!</definedName>
    <definedName name="XRefCopy78" localSheetId="8" hidden="1">'[17]Movimiento  A F'!#REF!</definedName>
    <definedName name="XRefCopy78" hidden="1">'[17]Movimiento  A F'!#REF!</definedName>
    <definedName name="XRefCopy78Row" localSheetId="14" hidden="1">#REF!</definedName>
    <definedName name="XRefCopy78Row" localSheetId="8" hidden="1">#REF!</definedName>
    <definedName name="XRefCopy78Row" hidden="1">#REF!</definedName>
    <definedName name="XRefCopy79" localSheetId="14" hidden="1">'[17]Dep oct 03'!#REF!</definedName>
    <definedName name="XRefCopy79" localSheetId="8" hidden="1">'[17]Dep oct 03'!#REF!</definedName>
    <definedName name="XRefCopy79" hidden="1">'[17]Dep oct 03'!#REF!</definedName>
    <definedName name="XRefCopy79Row" localSheetId="14" hidden="1">#REF!</definedName>
    <definedName name="XRefCopy79Row" localSheetId="8" hidden="1">#REF!</definedName>
    <definedName name="XRefCopy79Row" hidden="1">#REF!</definedName>
    <definedName name="XRefCopy7Row" localSheetId="14" hidden="1">#REF!</definedName>
    <definedName name="XRefCopy7Row" localSheetId="8" hidden="1">#REF!</definedName>
    <definedName name="XRefCopy7Row" hidden="1">#REF!</definedName>
    <definedName name="XRefCopy8" localSheetId="14" hidden="1">#REF!</definedName>
    <definedName name="XRefCopy8" localSheetId="8" hidden="1">#REF!</definedName>
    <definedName name="XRefCopy8" hidden="1">#REF!</definedName>
    <definedName name="XRefCopy80" localSheetId="14" hidden="1">'[17]Dep oct 03'!#REF!</definedName>
    <definedName name="XRefCopy80" localSheetId="8" hidden="1">'[17]Dep oct 03'!#REF!</definedName>
    <definedName name="XRefCopy80" hidden="1">'[17]Dep oct 03'!#REF!</definedName>
    <definedName name="XRefCopy80Row" localSheetId="14" hidden="1">#REF!</definedName>
    <definedName name="XRefCopy80Row" localSheetId="8" hidden="1">#REF!</definedName>
    <definedName name="XRefCopy80Row" hidden="1">#REF!</definedName>
    <definedName name="XRefCopy81" localSheetId="14" hidden="1">'[17]Dep oct 03'!#REF!</definedName>
    <definedName name="XRefCopy81" localSheetId="8" hidden="1">'[17]Dep oct 03'!#REF!</definedName>
    <definedName name="XRefCopy81" hidden="1">'[17]Dep oct 03'!#REF!</definedName>
    <definedName name="XRefCopy81Row" localSheetId="14" hidden="1">#REF!</definedName>
    <definedName name="XRefCopy81Row" localSheetId="8" hidden="1">#REF!</definedName>
    <definedName name="XRefCopy81Row" hidden="1">#REF!</definedName>
    <definedName name="XRefCopy82" localSheetId="14" hidden="1">'[17]Movimiento  A F'!#REF!</definedName>
    <definedName name="XRefCopy82" localSheetId="8" hidden="1">'[17]Movimiento  A F'!#REF!</definedName>
    <definedName name="XRefCopy82" hidden="1">'[17]Movimiento  A F'!#REF!</definedName>
    <definedName name="XRefCopy82Row" localSheetId="14" hidden="1">#REF!</definedName>
    <definedName name="XRefCopy82Row" localSheetId="8" hidden="1">#REF!</definedName>
    <definedName name="XRefCopy82Row" hidden="1">#REF!</definedName>
    <definedName name="XRefCopy83" localSheetId="14" hidden="1">'[17]Movimiento  A F'!#REF!</definedName>
    <definedName name="XRefCopy83" localSheetId="8" hidden="1">'[17]Movimiento  A F'!#REF!</definedName>
    <definedName name="XRefCopy83" hidden="1">'[17]Movimiento  A F'!#REF!</definedName>
    <definedName name="XRefCopy83Row" localSheetId="14" hidden="1">[27]XREF!#REF!</definedName>
    <definedName name="XRefCopy83Row" localSheetId="8" hidden="1">[27]XREF!#REF!</definedName>
    <definedName name="XRefCopy83Row" hidden="1">[27]XREF!#REF!</definedName>
    <definedName name="XRefCopy84" localSheetId="14" hidden="1">'[17]Dep oct 03'!#REF!</definedName>
    <definedName name="XRefCopy84" localSheetId="8" hidden="1">'[17]Dep oct 03'!#REF!</definedName>
    <definedName name="XRefCopy84" hidden="1">'[17]Dep oct 03'!#REF!</definedName>
    <definedName name="XRefCopy84Row" localSheetId="14" hidden="1">#REF!</definedName>
    <definedName name="XRefCopy84Row" localSheetId="8" hidden="1">#REF!</definedName>
    <definedName name="XRefCopy84Row" hidden="1">#REF!</definedName>
    <definedName name="XRefCopy85" localSheetId="14" hidden="1">'[17]Dep oct 03'!#REF!</definedName>
    <definedName name="XRefCopy85" localSheetId="8" hidden="1">'[17]Dep oct 03'!#REF!</definedName>
    <definedName name="XRefCopy85" hidden="1">'[17]Dep oct 03'!#REF!</definedName>
    <definedName name="XRefCopy85Row" localSheetId="14" hidden="1">#REF!</definedName>
    <definedName name="XRefCopy85Row" localSheetId="8" hidden="1">#REF!</definedName>
    <definedName name="XRefCopy85Row" hidden="1">#REF!</definedName>
    <definedName name="XRefCopy86" localSheetId="14" hidden="1">'[17]Dep oct 03'!#REF!</definedName>
    <definedName name="XRefCopy86" localSheetId="8" hidden="1">'[17]Dep oct 03'!#REF!</definedName>
    <definedName name="XRefCopy86" hidden="1">'[17]Dep oct 03'!#REF!</definedName>
    <definedName name="XRefCopy86Row" localSheetId="14" hidden="1">#REF!</definedName>
    <definedName name="XRefCopy86Row" localSheetId="8" hidden="1">#REF!</definedName>
    <definedName name="XRefCopy86Row" hidden="1">#REF!</definedName>
    <definedName name="XRefCopy87" localSheetId="14" hidden="1">'[17]Movimiento  A F'!#REF!</definedName>
    <definedName name="XRefCopy87" localSheetId="8" hidden="1">'[17]Movimiento  A F'!#REF!</definedName>
    <definedName name="XRefCopy87" hidden="1">'[17]Movimiento  A F'!#REF!</definedName>
    <definedName name="XRefCopy87Row" localSheetId="14" hidden="1">#REF!</definedName>
    <definedName name="XRefCopy87Row" localSheetId="8" hidden="1">#REF!</definedName>
    <definedName name="XRefCopy87Row" hidden="1">#REF!</definedName>
    <definedName name="XRefCopy88" localSheetId="14" hidden="1">'[17]Movimiento  A F'!#REF!</definedName>
    <definedName name="XRefCopy88" localSheetId="8" hidden="1">'[17]Movimiento  A F'!#REF!</definedName>
    <definedName name="XRefCopy88" hidden="1">'[17]Movimiento  A F'!#REF!</definedName>
    <definedName name="XRefCopy88Row" localSheetId="14" hidden="1">#REF!</definedName>
    <definedName name="XRefCopy88Row" localSheetId="8" hidden="1">#REF!</definedName>
    <definedName name="XRefCopy88Row" hidden="1">#REF!</definedName>
    <definedName name="XRefCopy89" localSheetId="14" hidden="1">'[17]Movimiento  A F'!#REF!</definedName>
    <definedName name="XRefCopy89" localSheetId="8" hidden="1">'[17]Movimiento  A F'!#REF!</definedName>
    <definedName name="XRefCopy89" hidden="1">'[17]Movimiento  A F'!#REF!</definedName>
    <definedName name="XRefCopy8Row" localSheetId="14" hidden="1">#REF!</definedName>
    <definedName name="XRefCopy8Row" localSheetId="8" hidden="1">#REF!</definedName>
    <definedName name="XRefCopy8Row" hidden="1">#REF!</definedName>
    <definedName name="XRefCopy9" localSheetId="14" hidden="1">'[30]AQMY MP'!#REF!</definedName>
    <definedName name="XRefCopy9" localSheetId="8" hidden="1">'[30]AQMY MP'!#REF!</definedName>
    <definedName name="XRefCopy9" hidden="1">'[30]AQMY MP'!#REF!</definedName>
    <definedName name="XRefCopy90" localSheetId="14" hidden="1">'[17]Movimiento  A F'!#REF!</definedName>
    <definedName name="XRefCopy90" localSheetId="8" hidden="1">'[17]Movimiento  A F'!#REF!</definedName>
    <definedName name="XRefCopy90" hidden="1">'[17]Movimiento  A F'!#REF!</definedName>
    <definedName name="XRefCopy94" localSheetId="14" hidden="1">#REF!</definedName>
    <definedName name="XRefCopy94" localSheetId="8" hidden="1">#REF!</definedName>
    <definedName name="XRefCopy94" hidden="1">#REF!</definedName>
    <definedName name="XRefCopy96" localSheetId="14" hidden="1">#REF!</definedName>
    <definedName name="XRefCopy96" localSheetId="8" hidden="1">#REF!</definedName>
    <definedName name="XRefCopy96" hidden="1">#REF!</definedName>
    <definedName name="XRefCopy97" localSheetId="14" hidden="1">#REF!</definedName>
    <definedName name="XRefCopy97" localSheetId="8" hidden="1">#REF!</definedName>
    <definedName name="XRefCopy97" hidden="1">#REF!</definedName>
    <definedName name="XRefCopy97Row" localSheetId="14" hidden="1">[27]XREF!#REF!</definedName>
    <definedName name="XRefCopy97Row" localSheetId="8" hidden="1">[27]XREF!#REF!</definedName>
    <definedName name="XRefCopy97Row" hidden="1">[27]XREF!#REF!</definedName>
    <definedName name="XRefCopy98" localSheetId="14" hidden="1">#REF!</definedName>
    <definedName name="XRefCopy98" localSheetId="8" hidden="1">#REF!</definedName>
    <definedName name="XRefCopy98" hidden="1">#REF!</definedName>
    <definedName name="XRefCopy9Row" localSheetId="14" hidden="1">#REF!</definedName>
    <definedName name="XRefCopy9Row" localSheetId="8" hidden="1">#REF!</definedName>
    <definedName name="XRefCopy9Row" hidden="1">#REF!</definedName>
    <definedName name="XRefCopyRangeCount" hidden="1">23</definedName>
    <definedName name="XRefPaste1" localSheetId="14" hidden="1">#REF!</definedName>
    <definedName name="XRefPaste1" localSheetId="8" hidden="1">#REF!</definedName>
    <definedName name="XRefPaste1" hidden="1">#REF!</definedName>
    <definedName name="XRefPaste10" localSheetId="14" hidden="1">#REF!</definedName>
    <definedName name="XRefPaste10" localSheetId="8" hidden="1">#REF!</definedName>
    <definedName name="XRefPaste10" hidden="1">#REF!</definedName>
    <definedName name="XRefPaste100" localSheetId="14" hidden="1">'[22]Formato 7'!#REF!</definedName>
    <definedName name="XRefPaste100" localSheetId="8" hidden="1">'[22]Formato 7'!#REF!</definedName>
    <definedName name="XRefPaste100" hidden="1">'[22]Formato 7'!#REF!</definedName>
    <definedName name="XRefPaste100Row" localSheetId="14" hidden="1">#REF!</definedName>
    <definedName name="XRefPaste100Row" localSheetId="8" hidden="1">#REF!</definedName>
    <definedName name="XRefPaste100Row" hidden="1">#REF!</definedName>
    <definedName name="XRefPaste10Row" localSheetId="14" hidden="1">#REF!</definedName>
    <definedName name="XRefPaste10Row" localSheetId="8" hidden="1">#REF!</definedName>
    <definedName name="XRefPaste10Row" hidden="1">#REF!</definedName>
    <definedName name="XRefPaste11" localSheetId="14" hidden="1">#REF!</definedName>
    <definedName name="XRefPaste11" localSheetId="8" hidden="1">#REF!</definedName>
    <definedName name="XRefPaste11" hidden="1">#REF!</definedName>
    <definedName name="XRefPaste11Row" localSheetId="14" hidden="1">#REF!</definedName>
    <definedName name="XRefPaste11Row" localSheetId="8" hidden="1">#REF!</definedName>
    <definedName name="XRefPaste11Row" hidden="1">#REF!</definedName>
    <definedName name="XRefPaste12" localSheetId="14" hidden="1">#REF!</definedName>
    <definedName name="XRefPaste12" localSheetId="8" hidden="1">#REF!</definedName>
    <definedName name="XRefPaste12" hidden="1">#REF!</definedName>
    <definedName name="XRefPaste12Row" localSheetId="14" hidden="1">#REF!</definedName>
    <definedName name="XRefPaste12Row" localSheetId="8" hidden="1">#REF!</definedName>
    <definedName name="XRefPaste12Row" hidden="1">#REF!</definedName>
    <definedName name="XRefPaste13" localSheetId="14" hidden="1">#REF!</definedName>
    <definedName name="XRefPaste13" localSheetId="8" hidden="1">#REF!</definedName>
    <definedName name="XRefPaste13" hidden="1">#REF!</definedName>
    <definedName name="XRefPaste13Row" localSheetId="14" hidden="1">#REF!</definedName>
    <definedName name="XRefPaste13Row" localSheetId="8" hidden="1">#REF!</definedName>
    <definedName name="XRefPaste13Row" hidden="1">#REF!</definedName>
    <definedName name="XRefPaste14" localSheetId="14" hidden="1">#REF!</definedName>
    <definedName name="XRefPaste14" localSheetId="8" hidden="1">#REF!</definedName>
    <definedName name="XRefPaste14" hidden="1">#REF!</definedName>
    <definedName name="XRefPaste14Row" localSheetId="14" hidden="1">#REF!</definedName>
    <definedName name="XRefPaste14Row" localSheetId="8" hidden="1">#REF!</definedName>
    <definedName name="XRefPaste14Row" hidden="1">#REF!</definedName>
    <definedName name="XRefPaste15" localSheetId="14" hidden="1">#REF!</definedName>
    <definedName name="XRefPaste15" localSheetId="8" hidden="1">#REF!</definedName>
    <definedName name="XRefPaste15" hidden="1">#REF!</definedName>
    <definedName name="XRefPaste15Row" localSheetId="14" hidden="1">#REF!</definedName>
    <definedName name="XRefPaste15Row" localSheetId="8" hidden="1">#REF!</definedName>
    <definedName name="XRefPaste15Row" hidden="1">#REF!</definedName>
    <definedName name="XRefPaste16" localSheetId="14" hidden="1">#REF!</definedName>
    <definedName name="XRefPaste16" localSheetId="8" hidden="1">#REF!</definedName>
    <definedName name="XRefPaste16" hidden="1">#REF!</definedName>
    <definedName name="XRefPaste16Row" localSheetId="14" hidden="1">#REF!</definedName>
    <definedName name="XRefPaste16Row" localSheetId="8" hidden="1">#REF!</definedName>
    <definedName name="XRefPaste16Row" hidden="1">#REF!</definedName>
    <definedName name="XRefPaste17" localSheetId="14" hidden="1">#REF!</definedName>
    <definedName name="XRefPaste17" localSheetId="8" hidden="1">#REF!</definedName>
    <definedName name="XRefPaste17" hidden="1">#REF!</definedName>
    <definedName name="XRefPaste17Row" localSheetId="14" hidden="1">#REF!</definedName>
    <definedName name="XRefPaste17Row" localSheetId="8" hidden="1">#REF!</definedName>
    <definedName name="XRefPaste17Row" hidden="1">#REF!</definedName>
    <definedName name="XRefPaste18" localSheetId="14" hidden="1">#REF!</definedName>
    <definedName name="XRefPaste18" localSheetId="8" hidden="1">#REF!</definedName>
    <definedName name="XRefPaste18" hidden="1">#REF!</definedName>
    <definedName name="XRefPaste18Row" localSheetId="14" hidden="1">#REF!</definedName>
    <definedName name="XRefPaste18Row" localSheetId="8" hidden="1">#REF!</definedName>
    <definedName name="XRefPaste18Row" hidden="1">#REF!</definedName>
    <definedName name="XRefPaste19" localSheetId="14" hidden="1">#REF!</definedName>
    <definedName name="XRefPaste19" localSheetId="8" hidden="1">#REF!</definedName>
    <definedName name="XRefPaste19" hidden="1">#REF!</definedName>
    <definedName name="XRefPaste19Row" localSheetId="14" hidden="1">#REF!</definedName>
    <definedName name="XRefPaste19Row" localSheetId="8" hidden="1">#REF!</definedName>
    <definedName name="XRefPaste19Row" hidden="1">#REF!</definedName>
    <definedName name="XRefPaste1Row" localSheetId="14" hidden="1">#REF!</definedName>
    <definedName name="XRefPaste1Row" localSheetId="8" hidden="1">#REF!</definedName>
    <definedName name="XRefPaste1Row" hidden="1">#REF!</definedName>
    <definedName name="XRefPaste2" localSheetId="14" hidden="1">#REF!</definedName>
    <definedName name="XRefPaste2" localSheetId="8" hidden="1">#REF!</definedName>
    <definedName name="XRefPaste2" hidden="1">#REF!</definedName>
    <definedName name="XRefPaste20" localSheetId="14" hidden="1">'[17]Movimiento  A F'!#REF!</definedName>
    <definedName name="XRefPaste20" localSheetId="8" hidden="1">'[17]Movimiento  A F'!#REF!</definedName>
    <definedName name="XRefPaste20" hidden="1">'[17]Movimiento  A F'!#REF!</definedName>
    <definedName name="XRefPaste20Row" localSheetId="14" hidden="1">#REF!</definedName>
    <definedName name="XRefPaste20Row" localSheetId="8" hidden="1">#REF!</definedName>
    <definedName name="XRefPaste20Row" hidden="1">#REF!</definedName>
    <definedName name="XRefPaste21" localSheetId="14" hidden="1">'[17]Dep oct 03'!#REF!</definedName>
    <definedName name="XRefPaste21" localSheetId="8" hidden="1">'[17]Dep oct 03'!#REF!</definedName>
    <definedName name="XRefPaste21" hidden="1">'[17]Dep oct 03'!#REF!</definedName>
    <definedName name="XRefPaste21Row" localSheetId="14" hidden="1">#REF!</definedName>
    <definedName name="XRefPaste21Row" localSheetId="8" hidden="1">#REF!</definedName>
    <definedName name="XRefPaste21Row" hidden="1">#REF!</definedName>
    <definedName name="XRefPaste22" localSheetId="14" hidden="1">'[26]1'!#REF!</definedName>
    <definedName name="XRefPaste22" localSheetId="8" hidden="1">'[26]1'!#REF!</definedName>
    <definedName name="XRefPaste22" hidden="1">'[26]1'!#REF!</definedName>
    <definedName name="XRefPaste22Row" localSheetId="14" hidden="1">#REF!</definedName>
    <definedName name="XRefPaste22Row" localSheetId="8" hidden="1">#REF!</definedName>
    <definedName name="XRefPaste22Row" hidden="1">#REF!</definedName>
    <definedName name="XRefPaste23" localSheetId="14" hidden="1">'[26]1'!#REF!</definedName>
    <definedName name="XRefPaste23" localSheetId="8" hidden="1">'[26]1'!#REF!</definedName>
    <definedName name="XRefPaste23" hidden="1">'[26]1'!#REF!</definedName>
    <definedName name="XRefPaste23Row" localSheetId="14" hidden="1">[26]XREF!#REF!</definedName>
    <definedName name="XRefPaste23Row" localSheetId="8" hidden="1">[26]XREF!#REF!</definedName>
    <definedName name="XRefPaste23Row" hidden="1">[26]XREF!#REF!</definedName>
    <definedName name="XRefPaste24" localSheetId="14" hidden="1">'[26]1'!#REF!</definedName>
    <definedName name="XRefPaste24" localSheetId="8" hidden="1">'[26]1'!#REF!</definedName>
    <definedName name="XRefPaste24" hidden="1">'[26]1'!#REF!</definedName>
    <definedName name="XRefPaste24Row" localSheetId="14" hidden="1">[26]XREF!#REF!</definedName>
    <definedName name="XRefPaste24Row" localSheetId="8" hidden="1">[26]XREF!#REF!</definedName>
    <definedName name="XRefPaste24Row" hidden="1">[26]XREF!#REF!</definedName>
    <definedName name="XRefPaste25" localSheetId="14" hidden="1">'[18]3. Depreciación global'!#REF!</definedName>
    <definedName name="XRefPaste25" localSheetId="8" hidden="1">'[18]3. Depreciación global'!#REF!</definedName>
    <definedName name="XRefPaste25" hidden="1">'[18]3. Depreciación global'!#REF!</definedName>
    <definedName name="XRefPaste25Row" localSheetId="14" hidden="1">#REF!</definedName>
    <definedName name="XRefPaste25Row" localSheetId="8" hidden="1">#REF!</definedName>
    <definedName name="XRefPaste25Row" hidden="1">#REF!</definedName>
    <definedName name="XRefPaste26" localSheetId="14" hidden="1">'[18]3. Depreciación global'!#REF!</definedName>
    <definedName name="XRefPaste26" localSheetId="8" hidden="1">'[18]3. Depreciación global'!#REF!</definedName>
    <definedName name="XRefPaste26" hidden="1">'[18]3. Depreciación global'!#REF!</definedName>
    <definedName name="XRefPaste26Row" localSheetId="14" hidden="1">#REF!</definedName>
    <definedName name="XRefPaste26Row" localSheetId="8" hidden="1">#REF!</definedName>
    <definedName name="XRefPaste26Row" hidden="1">#REF!</definedName>
    <definedName name="XRefPaste27" localSheetId="14" hidden="1">'[18]3. Depreciación global'!#REF!</definedName>
    <definedName name="XRefPaste27" localSheetId="8" hidden="1">'[18]3. Depreciación global'!#REF!</definedName>
    <definedName name="XRefPaste27" hidden="1">'[18]3. Depreciación global'!#REF!</definedName>
    <definedName name="XRefPaste27Row" localSheetId="14" hidden="1">#REF!</definedName>
    <definedName name="XRefPaste27Row" localSheetId="8" hidden="1">#REF!</definedName>
    <definedName name="XRefPaste27Row" hidden="1">#REF!</definedName>
    <definedName name="XRefPaste28" localSheetId="14" hidden="1">'[17]Movimiento  A F'!#REF!</definedName>
    <definedName name="XRefPaste28" localSheetId="8" hidden="1">'[17]Movimiento  A F'!#REF!</definedName>
    <definedName name="XRefPaste28" hidden="1">'[17]Movimiento  A F'!#REF!</definedName>
    <definedName name="XRefPaste28Row" localSheetId="14" hidden="1">#REF!</definedName>
    <definedName name="XRefPaste28Row" localSheetId="8" hidden="1">#REF!</definedName>
    <definedName name="XRefPaste28Row" hidden="1">#REF!</definedName>
    <definedName name="XRefPaste29" localSheetId="14" hidden="1">'[17]Movimiento  A F'!#REF!</definedName>
    <definedName name="XRefPaste29" localSheetId="8" hidden="1">'[17]Movimiento  A F'!#REF!</definedName>
    <definedName name="XRefPaste29" hidden="1">'[17]Movimiento  A F'!#REF!</definedName>
    <definedName name="XRefPaste29Row" localSheetId="14" hidden="1">#REF!</definedName>
    <definedName name="XRefPaste29Row" localSheetId="8" hidden="1">#REF!</definedName>
    <definedName name="XRefPaste29Row" hidden="1">#REF!</definedName>
    <definedName name="XRefPaste2Row" localSheetId="14" hidden="1">#REF!</definedName>
    <definedName name="XRefPaste2Row" localSheetId="8" hidden="1">#REF!</definedName>
    <definedName name="XRefPaste2Row" hidden="1">#REF!</definedName>
    <definedName name="XRefPaste3" localSheetId="14" hidden="1">#REF!</definedName>
    <definedName name="XRefPaste3" localSheetId="8" hidden="1">#REF!</definedName>
    <definedName name="XRefPaste3" hidden="1">#REF!</definedName>
    <definedName name="XRefPaste30" localSheetId="14" hidden="1">'[17]Movimiento  A F'!#REF!</definedName>
    <definedName name="XRefPaste30" localSheetId="8" hidden="1">'[17]Movimiento  A F'!#REF!</definedName>
    <definedName name="XRefPaste30" hidden="1">'[17]Movimiento  A F'!#REF!</definedName>
    <definedName name="XRefPaste30Row" localSheetId="14" hidden="1">#REF!</definedName>
    <definedName name="XRefPaste30Row" localSheetId="8" hidden="1">#REF!</definedName>
    <definedName name="XRefPaste30Row" hidden="1">#REF!</definedName>
    <definedName name="XRefPaste31" localSheetId="14" hidden="1">'[17]Movimiento  A F'!#REF!</definedName>
    <definedName name="XRefPaste31" localSheetId="8" hidden="1">'[17]Movimiento  A F'!#REF!</definedName>
    <definedName name="XRefPaste31" hidden="1">'[17]Movimiento  A F'!#REF!</definedName>
    <definedName name="XRefPaste31Row" localSheetId="14" hidden="1">#REF!</definedName>
    <definedName name="XRefPaste31Row" localSheetId="8" hidden="1">#REF!</definedName>
    <definedName name="XRefPaste31Row" hidden="1">#REF!</definedName>
    <definedName name="XRefPaste32" localSheetId="14" hidden="1">'[17]Movimiento  A F'!#REF!</definedName>
    <definedName name="XRefPaste32" localSheetId="8" hidden="1">'[17]Movimiento  A F'!#REF!</definedName>
    <definedName name="XRefPaste32" hidden="1">'[17]Movimiento  A F'!#REF!</definedName>
    <definedName name="XRefPaste32Row" localSheetId="14" hidden="1">#REF!</definedName>
    <definedName name="XRefPaste32Row" localSheetId="8" hidden="1">#REF!</definedName>
    <definedName name="XRefPaste32Row" hidden="1">#REF!</definedName>
    <definedName name="XRefPaste33" localSheetId="14" hidden="1">'[17]Movimiento  A F'!#REF!</definedName>
    <definedName name="XRefPaste33" localSheetId="8" hidden="1">'[17]Movimiento  A F'!#REF!</definedName>
    <definedName name="XRefPaste33" hidden="1">'[17]Movimiento  A F'!#REF!</definedName>
    <definedName name="XRefPaste33Row" localSheetId="14" hidden="1">#REF!</definedName>
    <definedName name="XRefPaste33Row" localSheetId="8" hidden="1">#REF!</definedName>
    <definedName name="XRefPaste33Row" hidden="1">#REF!</definedName>
    <definedName name="XRefPaste34" localSheetId="14" hidden="1">'[17]Movimiento  A F'!#REF!</definedName>
    <definedName name="XRefPaste34" localSheetId="8" hidden="1">'[17]Movimiento  A F'!#REF!</definedName>
    <definedName name="XRefPaste34" hidden="1">'[17]Movimiento  A F'!#REF!</definedName>
    <definedName name="XRefPaste34Row" localSheetId="14" hidden="1">#REF!</definedName>
    <definedName name="XRefPaste34Row" localSheetId="8" hidden="1">#REF!</definedName>
    <definedName name="XRefPaste34Row" hidden="1">#REF!</definedName>
    <definedName name="XRefPaste35" localSheetId="14" hidden="1">'[17]Dep oct 03'!#REF!</definedName>
    <definedName name="XRefPaste35" localSheetId="8" hidden="1">'[17]Dep oct 03'!#REF!</definedName>
    <definedName name="XRefPaste35" hidden="1">'[17]Dep oct 03'!#REF!</definedName>
    <definedName name="XRefPaste35Row" localSheetId="14" hidden="1">#REF!</definedName>
    <definedName name="XRefPaste35Row" localSheetId="8" hidden="1">#REF!</definedName>
    <definedName name="XRefPaste35Row" hidden="1">#REF!</definedName>
    <definedName name="XRefPaste36" localSheetId="14" hidden="1">'[17]Dep oct 03'!#REF!</definedName>
    <definedName name="XRefPaste36" localSheetId="8" hidden="1">'[17]Dep oct 03'!#REF!</definedName>
    <definedName name="XRefPaste36" hidden="1">'[17]Dep oct 03'!#REF!</definedName>
    <definedName name="XRefPaste36Row" localSheetId="14" hidden="1">#REF!</definedName>
    <definedName name="XRefPaste36Row" localSheetId="8" hidden="1">#REF!</definedName>
    <definedName name="XRefPaste36Row" hidden="1">#REF!</definedName>
    <definedName name="XRefPaste37" localSheetId="14" hidden="1">'[17]Dep oct 03'!#REF!</definedName>
    <definedName name="XRefPaste37" localSheetId="8" hidden="1">'[17]Dep oct 03'!#REF!</definedName>
    <definedName name="XRefPaste37" hidden="1">'[17]Dep oct 03'!#REF!</definedName>
    <definedName name="XRefPaste37Row" localSheetId="14" hidden="1">#REF!</definedName>
    <definedName name="XRefPaste37Row" localSheetId="8" hidden="1">#REF!</definedName>
    <definedName name="XRefPaste37Row" hidden="1">#REF!</definedName>
    <definedName name="XRefPaste38" localSheetId="14" hidden="1">'[17]Dep oct 03'!#REF!</definedName>
    <definedName name="XRefPaste38" localSheetId="8" hidden="1">'[17]Dep oct 03'!#REF!</definedName>
    <definedName name="XRefPaste38" hidden="1">'[17]Dep oct 03'!#REF!</definedName>
    <definedName name="XRefPaste38Row" localSheetId="14" hidden="1">#REF!</definedName>
    <definedName name="XRefPaste38Row" localSheetId="8" hidden="1">#REF!</definedName>
    <definedName name="XRefPaste38Row" hidden="1">#REF!</definedName>
    <definedName name="XRefPaste39" localSheetId="14" hidden="1">'[17]Dep oct 03'!#REF!</definedName>
    <definedName name="XRefPaste39" localSheetId="8" hidden="1">'[17]Dep oct 03'!#REF!</definedName>
    <definedName name="XRefPaste39" hidden="1">'[17]Dep oct 03'!#REF!</definedName>
    <definedName name="XRefPaste39Row" localSheetId="14" hidden="1">#REF!</definedName>
    <definedName name="XRefPaste39Row" localSheetId="8" hidden="1">#REF!</definedName>
    <definedName name="XRefPaste39Row" hidden="1">#REF!</definedName>
    <definedName name="XRefPaste3Row" localSheetId="14" hidden="1">#REF!</definedName>
    <definedName name="XRefPaste3Row" localSheetId="8" hidden="1">#REF!</definedName>
    <definedName name="XRefPaste3Row" hidden="1">#REF!</definedName>
    <definedName name="XRefPaste4" localSheetId="14" hidden="1">#REF!</definedName>
    <definedName name="XRefPaste4" localSheetId="8" hidden="1">#REF!</definedName>
    <definedName name="XRefPaste4" hidden="1">#REF!</definedName>
    <definedName name="XRefPaste40" localSheetId="14" hidden="1">'[17]Dep oct 03'!#REF!</definedName>
    <definedName name="XRefPaste40" localSheetId="8" hidden="1">'[17]Dep oct 03'!#REF!</definedName>
    <definedName name="XRefPaste40" hidden="1">'[17]Dep oct 03'!#REF!</definedName>
    <definedName name="XRefPaste40Row" localSheetId="14" hidden="1">#REF!</definedName>
    <definedName name="XRefPaste40Row" localSheetId="8" hidden="1">#REF!</definedName>
    <definedName name="XRefPaste40Row" hidden="1">#REF!</definedName>
    <definedName name="XRefPaste41" localSheetId="14" hidden="1">'[17]Movimiento  A F'!#REF!</definedName>
    <definedName name="XRefPaste41" localSheetId="8" hidden="1">'[17]Movimiento  A F'!#REF!</definedName>
    <definedName name="XRefPaste41" hidden="1">'[17]Movimiento  A F'!#REF!</definedName>
    <definedName name="XRefPaste41Row" localSheetId="14" hidden="1">#REF!</definedName>
    <definedName name="XRefPaste41Row" localSheetId="8" hidden="1">#REF!</definedName>
    <definedName name="XRefPaste41Row" hidden="1">#REF!</definedName>
    <definedName name="XRefPaste42" localSheetId="14" hidden="1">'[17]Movimiento  A F'!#REF!</definedName>
    <definedName name="XRefPaste42" localSheetId="8" hidden="1">'[17]Movimiento  A F'!#REF!</definedName>
    <definedName name="XRefPaste42" hidden="1">'[17]Movimiento  A F'!#REF!</definedName>
    <definedName name="XRefPaste42Row" localSheetId="14" hidden="1">#REF!</definedName>
    <definedName name="XRefPaste42Row" localSheetId="8" hidden="1">#REF!</definedName>
    <definedName name="XRefPaste42Row" hidden="1">#REF!</definedName>
    <definedName name="XRefPaste43" localSheetId="14" hidden="1">'[17]Movimiento  A F'!#REF!</definedName>
    <definedName name="XRefPaste43" localSheetId="8" hidden="1">'[17]Movimiento  A F'!#REF!</definedName>
    <definedName name="XRefPaste43" hidden="1">'[17]Movimiento  A F'!#REF!</definedName>
    <definedName name="XRefPaste43Row" localSheetId="14" hidden="1">#REF!</definedName>
    <definedName name="XRefPaste43Row" localSheetId="8" hidden="1">#REF!</definedName>
    <definedName name="XRefPaste43Row" hidden="1">#REF!</definedName>
    <definedName name="XRefPaste44" localSheetId="14" hidden="1">'[17]Movimiento  A F'!#REF!</definedName>
    <definedName name="XRefPaste44" localSheetId="8" hidden="1">'[17]Movimiento  A F'!#REF!</definedName>
    <definedName name="XRefPaste44" hidden="1">'[17]Movimiento  A F'!#REF!</definedName>
    <definedName name="XRefPaste44Row" localSheetId="14" hidden="1">#REF!</definedName>
    <definedName name="XRefPaste44Row" localSheetId="8" hidden="1">#REF!</definedName>
    <definedName name="XRefPaste44Row" hidden="1">#REF!</definedName>
    <definedName name="XRefPaste45" localSheetId="14" hidden="1">'[17]Movimiento  A F'!#REF!</definedName>
    <definedName name="XRefPaste45" localSheetId="8" hidden="1">'[17]Movimiento  A F'!#REF!</definedName>
    <definedName name="XRefPaste45" hidden="1">'[17]Movimiento  A F'!#REF!</definedName>
    <definedName name="XRefPaste45Row" localSheetId="14" hidden="1">#REF!</definedName>
    <definedName name="XRefPaste45Row" localSheetId="8" hidden="1">#REF!</definedName>
    <definedName name="XRefPaste45Row" hidden="1">#REF!</definedName>
    <definedName name="XRefPaste46" localSheetId="14" hidden="1">'[17]Movimiento  A F'!#REF!</definedName>
    <definedName name="XRefPaste46" localSheetId="8" hidden="1">'[17]Movimiento  A F'!#REF!</definedName>
    <definedName name="XRefPaste46" hidden="1">'[17]Movimiento  A F'!#REF!</definedName>
    <definedName name="XRefPaste46Row" localSheetId="14" hidden="1">#REF!</definedName>
    <definedName name="XRefPaste46Row" localSheetId="8" hidden="1">#REF!</definedName>
    <definedName name="XRefPaste46Row" hidden="1">#REF!</definedName>
    <definedName name="XRefPaste47" localSheetId="14" hidden="1">'[17]Movimiento  A F'!#REF!</definedName>
    <definedName name="XRefPaste47" localSheetId="8" hidden="1">'[17]Movimiento  A F'!#REF!</definedName>
    <definedName name="XRefPaste47" hidden="1">'[17]Movimiento  A F'!#REF!</definedName>
    <definedName name="XRefPaste47Row" localSheetId="14" hidden="1">#REF!</definedName>
    <definedName name="XRefPaste47Row" localSheetId="8" hidden="1">#REF!</definedName>
    <definedName name="XRefPaste47Row" hidden="1">#REF!</definedName>
    <definedName name="XRefPaste48" localSheetId="14" hidden="1">'[17]Movimiento  A F'!#REF!</definedName>
    <definedName name="XRefPaste48" localSheetId="8" hidden="1">'[17]Movimiento  A F'!#REF!</definedName>
    <definedName name="XRefPaste48" hidden="1">'[17]Movimiento  A F'!#REF!</definedName>
    <definedName name="XRefPaste48Row" localSheetId="14" hidden="1">#REF!</definedName>
    <definedName name="XRefPaste48Row" localSheetId="8" hidden="1">#REF!</definedName>
    <definedName name="XRefPaste48Row" hidden="1">#REF!</definedName>
    <definedName name="XRefPaste49" localSheetId="14" hidden="1">'[17]Movimiento  A F'!#REF!</definedName>
    <definedName name="XRefPaste49" localSheetId="8" hidden="1">'[17]Movimiento  A F'!#REF!</definedName>
    <definedName name="XRefPaste49" hidden="1">'[17]Movimiento  A F'!#REF!</definedName>
    <definedName name="XRefPaste49Row" localSheetId="14" hidden="1">#REF!</definedName>
    <definedName name="XRefPaste49Row" localSheetId="8" hidden="1">#REF!</definedName>
    <definedName name="XRefPaste49Row" hidden="1">#REF!</definedName>
    <definedName name="XRefPaste4Row" localSheetId="14" hidden="1">#REF!</definedName>
    <definedName name="XRefPaste4Row" localSheetId="8" hidden="1">#REF!</definedName>
    <definedName name="XRefPaste4Row" hidden="1">#REF!</definedName>
    <definedName name="XRefPaste5" localSheetId="14" hidden="1">#REF!</definedName>
    <definedName name="XRefPaste5" localSheetId="8" hidden="1">#REF!</definedName>
    <definedName name="XRefPaste5" hidden="1">#REF!</definedName>
    <definedName name="XRefPaste50" localSheetId="14" hidden="1">'[17]Movimiento  A F'!#REF!</definedName>
    <definedName name="XRefPaste50" localSheetId="8" hidden="1">'[17]Movimiento  A F'!#REF!</definedName>
    <definedName name="XRefPaste50" hidden="1">'[17]Movimiento  A F'!#REF!</definedName>
    <definedName name="XRefPaste50Row" localSheetId="14" hidden="1">#REF!</definedName>
    <definedName name="XRefPaste50Row" localSheetId="8" hidden="1">#REF!</definedName>
    <definedName name="XRefPaste50Row" hidden="1">#REF!</definedName>
    <definedName name="XRefPaste51" localSheetId="14" hidden="1">'[17]Movimiento  A F'!#REF!</definedName>
    <definedName name="XRefPaste51" localSheetId="8" hidden="1">'[17]Movimiento  A F'!#REF!</definedName>
    <definedName name="XRefPaste51" hidden="1">'[17]Movimiento  A F'!#REF!</definedName>
    <definedName name="XRefPaste51Row" localSheetId="14" hidden="1">#REF!</definedName>
    <definedName name="XRefPaste51Row" localSheetId="8" hidden="1">#REF!</definedName>
    <definedName name="XRefPaste51Row" hidden="1">#REF!</definedName>
    <definedName name="XRefPaste52" localSheetId="14" hidden="1">'[17]Movimiento  A F'!#REF!</definedName>
    <definedName name="XRefPaste52" localSheetId="8" hidden="1">'[17]Movimiento  A F'!#REF!</definedName>
    <definedName name="XRefPaste52" hidden="1">'[17]Movimiento  A F'!#REF!</definedName>
    <definedName name="XRefPaste52Row" localSheetId="14" hidden="1">#REF!</definedName>
    <definedName name="XRefPaste52Row" localSheetId="8" hidden="1">#REF!</definedName>
    <definedName name="XRefPaste52Row" hidden="1">#REF!</definedName>
    <definedName name="XRefPaste53" hidden="1">'[24]Prueba global del IMSS'!$I$26</definedName>
    <definedName name="XRefPaste53Row" localSheetId="14" hidden="1">[27]XREF!#REF!</definedName>
    <definedName name="XRefPaste53Row" localSheetId="8" hidden="1">[27]XREF!#REF!</definedName>
    <definedName name="XRefPaste53Row" hidden="1">[27]XREF!#REF!</definedName>
    <definedName name="XRefPaste56Row" localSheetId="14" hidden="1">[27]XREF!#REF!</definedName>
    <definedName name="XRefPaste56Row" localSheetId="8" hidden="1">[27]XREF!#REF!</definedName>
    <definedName name="XRefPaste56Row" hidden="1">[27]XREF!#REF!</definedName>
    <definedName name="XRefPaste57Row" localSheetId="14" hidden="1">[27]XREF!#REF!</definedName>
    <definedName name="XRefPaste57Row" localSheetId="8" hidden="1">[27]XREF!#REF!</definedName>
    <definedName name="XRefPaste57Row" hidden="1">[27]XREF!#REF!</definedName>
    <definedName name="XRefPaste5Row" localSheetId="14" hidden="1">#REF!</definedName>
    <definedName name="XRefPaste5Row" localSheetId="8" hidden="1">#REF!</definedName>
    <definedName name="XRefPaste5Row" hidden="1">#REF!</definedName>
    <definedName name="XRefPaste6" localSheetId="14" hidden="1">#REF!</definedName>
    <definedName name="XRefPaste6" localSheetId="8" hidden="1">#REF!</definedName>
    <definedName name="XRefPaste6" hidden="1">#REF!</definedName>
    <definedName name="XRefPaste62" localSheetId="14" hidden="1">#REF!</definedName>
    <definedName name="XRefPaste62" localSheetId="8" hidden="1">#REF!</definedName>
    <definedName name="XRefPaste62" hidden="1">#REF!</definedName>
    <definedName name="XRefPaste62Row" localSheetId="14" hidden="1">#REF!</definedName>
    <definedName name="XRefPaste62Row" localSheetId="8" hidden="1">#REF!</definedName>
    <definedName name="XRefPaste62Row" hidden="1">#REF!</definedName>
    <definedName name="XRefPaste63" localSheetId="14" hidden="1">#REF!</definedName>
    <definedName name="XRefPaste63" localSheetId="8" hidden="1">#REF!</definedName>
    <definedName name="XRefPaste63" hidden="1">#REF!</definedName>
    <definedName name="XRefPaste63Row" localSheetId="14" hidden="1">#REF!</definedName>
    <definedName name="XRefPaste63Row" localSheetId="8" hidden="1">#REF!</definedName>
    <definedName name="XRefPaste63Row" hidden="1">#REF!</definedName>
    <definedName name="XRefPaste64" localSheetId="14" hidden="1">#REF!</definedName>
    <definedName name="XRefPaste64" localSheetId="8" hidden="1">#REF!</definedName>
    <definedName name="XRefPaste64" hidden="1">#REF!</definedName>
    <definedName name="XRefPaste64Row" localSheetId="14" hidden="1">#REF!</definedName>
    <definedName name="XRefPaste64Row" localSheetId="8" hidden="1">#REF!</definedName>
    <definedName name="XRefPaste64Row" hidden="1">#REF!</definedName>
    <definedName name="XRefPaste65" localSheetId="14" hidden="1">#REF!</definedName>
    <definedName name="XRefPaste65" localSheetId="8" hidden="1">#REF!</definedName>
    <definedName name="XRefPaste65" hidden="1">#REF!</definedName>
    <definedName name="XRefPaste65Row" localSheetId="14" hidden="1">#REF!</definedName>
    <definedName name="XRefPaste65Row" localSheetId="8" hidden="1">#REF!</definedName>
    <definedName name="XRefPaste65Row" hidden="1">#REF!</definedName>
    <definedName name="XRefPaste66" localSheetId="14" hidden="1">#REF!</definedName>
    <definedName name="XRefPaste66" localSheetId="8" hidden="1">#REF!</definedName>
    <definedName name="XRefPaste66" hidden="1">#REF!</definedName>
    <definedName name="XRefPaste66Row" localSheetId="14" hidden="1">#REF!</definedName>
    <definedName name="XRefPaste66Row" localSheetId="8" hidden="1">#REF!</definedName>
    <definedName name="XRefPaste66Row" hidden="1">#REF!</definedName>
    <definedName name="XRefPaste67" hidden="1">[24]B9831944101!$I$49</definedName>
    <definedName name="XRefPaste67Row" localSheetId="14" hidden="1">#REF!</definedName>
    <definedName name="XRefPaste67Row" localSheetId="8" hidden="1">#REF!</definedName>
    <definedName name="XRefPaste67Row" hidden="1">#REF!</definedName>
    <definedName name="XRefPaste68" hidden="1">[24]B9831944101!$C$49</definedName>
    <definedName name="XRefPaste68Row" localSheetId="14" hidden="1">#REF!</definedName>
    <definedName name="XRefPaste68Row" localSheetId="8" hidden="1">#REF!</definedName>
    <definedName name="XRefPaste68Row" hidden="1">#REF!</definedName>
    <definedName name="XRefPaste69" localSheetId="14" hidden="1">'[24]Prueba global del IMSS'!#REF!</definedName>
    <definedName name="XRefPaste69" localSheetId="8" hidden="1">'[24]Prueba global del IMSS'!#REF!</definedName>
    <definedName name="XRefPaste69" hidden="1">'[24]Prueba global del IMSS'!#REF!</definedName>
    <definedName name="XRefPaste69Row" localSheetId="14" hidden="1">#REF!</definedName>
    <definedName name="XRefPaste69Row" localSheetId="8" hidden="1">#REF!</definedName>
    <definedName name="XRefPaste69Row" hidden="1">#REF!</definedName>
    <definedName name="XRefPaste6Row" localSheetId="14" hidden="1">#REF!</definedName>
    <definedName name="XRefPaste6Row" localSheetId="8" hidden="1">#REF!</definedName>
    <definedName name="XRefPaste6Row" hidden="1">#REF!</definedName>
    <definedName name="XRefPaste7" localSheetId="14" hidden="1">#REF!</definedName>
    <definedName name="XRefPaste7" localSheetId="8" hidden="1">#REF!</definedName>
    <definedName name="XRefPaste7" hidden="1">#REF!</definedName>
    <definedName name="XRefPaste70" localSheetId="14" hidden="1">#REF!</definedName>
    <definedName name="XRefPaste70" localSheetId="8" hidden="1">#REF!</definedName>
    <definedName name="XRefPaste70" hidden="1">#REF!</definedName>
    <definedName name="XRefPaste70Row" localSheetId="14" hidden="1">#REF!</definedName>
    <definedName name="XRefPaste70Row" localSheetId="8" hidden="1">#REF!</definedName>
    <definedName name="XRefPaste70Row" hidden="1">#REF!</definedName>
    <definedName name="XRefPaste71" localSheetId="14" hidden="1">'[22]Formato 7'!#REF!</definedName>
    <definedName name="XRefPaste71" localSheetId="8" hidden="1">'[22]Formato 7'!#REF!</definedName>
    <definedName name="XRefPaste71" hidden="1">'[22]Formato 7'!#REF!</definedName>
    <definedName name="XRefPaste71Row" localSheetId="14" hidden="1">#REF!</definedName>
    <definedName name="XRefPaste71Row" localSheetId="8" hidden="1">#REF!</definedName>
    <definedName name="XRefPaste71Row" hidden="1">#REF!</definedName>
    <definedName name="XRefPaste72" localSheetId="14" hidden="1">'[22]Formato 7'!#REF!</definedName>
    <definedName name="XRefPaste72" localSheetId="8" hidden="1">'[22]Formato 7'!#REF!</definedName>
    <definedName name="XRefPaste72" hidden="1">'[22]Formato 7'!#REF!</definedName>
    <definedName name="XRefPaste72Row" localSheetId="14" hidden="1">#REF!</definedName>
    <definedName name="XRefPaste72Row" localSheetId="8" hidden="1">#REF!</definedName>
    <definedName name="XRefPaste72Row" hidden="1">#REF!</definedName>
    <definedName name="XRefPaste73" localSheetId="14" hidden="1">'[22]Formato 7'!#REF!</definedName>
    <definedName name="XRefPaste73" localSheetId="8" hidden="1">'[22]Formato 7'!#REF!</definedName>
    <definedName name="XRefPaste73" hidden="1">'[22]Formato 7'!#REF!</definedName>
    <definedName name="XRefPaste73Row" localSheetId="14" hidden="1">#REF!</definedName>
    <definedName name="XRefPaste73Row" localSheetId="8" hidden="1">#REF!</definedName>
    <definedName name="XRefPaste73Row" hidden="1">#REF!</definedName>
    <definedName name="XRefPaste74" localSheetId="14" hidden="1">'[22]Formato 7'!#REF!</definedName>
    <definedName name="XRefPaste74" localSheetId="8" hidden="1">'[22]Formato 7'!#REF!</definedName>
    <definedName name="XRefPaste74" hidden="1">'[22]Formato 7'!#REF!</definedName>
    <definedName name="XRefPaste74Row" localSheetId="14" hidden="1">#REF!</definedName>
    <definedName name="XRefPaste74Row" localSheetId="8" hidden="1">#REF!</definedName>
    <definedName name="XRefPaste74Row" hidden="1">#REF!</definedName>
    <definedName name="XRefPaste75" localSheetId="14" hidden="1">'[22]Formato 7'!#REF!</definedName>
    <definedName name="XRefPaste75" localSheetId="8" hidden="1">'[22]Formato 7'!#REF!</definedName>
    <definedName name="XRefPaste75" hidden="1">'[22]Formato 7'!#REF!</definedName>
    <definedName name="XRefPaste75Row" localSheetId="14" hidden="1">#REF!</definedName>
    <definedName name="XRefPaste75Row" localSheetId="8" hidden="1">#REF!</definedName>
    <definedName name="XRefPaste75Row" hidden="1">#REF!</definedName>
    <definedName name="XRefPaste76" localSheetId="14" hidden="1">'[22]Formato 7'!#REF!</definedName>
    <definedName name="XRefPaste76" localSheetId="8" hidden="1">'[22]Formato 7'!#REF!</definedName>
    <definedName name="XRefPaste76" hidden="1">'[22]Formato 7'!#REF!</definedName>
    <definedName name="XRefPaste76Row" localSheetId="14" hidden="1">#REF!</definedName>
    <definedName name="XRefPaste76Row" localSheetId="8" hidden="1">#REF!</definedName>
    <definedName name="XRefPaste76Row" hidden="1">#REF!</definedName>
    <definedName name="XRefPaste77" localSheetId="14" hidden="1">'[22]Formato 7'!#REF!</definedName>
    <definedName name="XRefPaste77" localSheetId="8" hidden="1">'[22]Formato 7'!#REF!</definedName>
    <definedName name="XRefPaste77" hidden="1">'[22]Formato 7'!#REF!</definedName>
    <definedName name="XRefPaste77Row" localSheetId="14" hidden="1">#REF!</definedName>
    <definedName name="XRefPaste77Row" localSheetId="8" hidden="1">#REF!</definedName>
    <definedName name="XRefPaste77Row" hidden="1">#REF!</definedName>
    <definedName name="XRefPaste78Row" localSheetId="14" hidden="1">#REF!</definedName>
    <definedName name="XRefPaste78Row" localSheetId="8" hidden="1">#REF!</definedName>
    <definedName name="XRefPaste78Row" hidden="1">#REF!</definedName>
    <definedName name="XRefPaste79Row" localSheetId="14" hidden="1">#REF!</definedName>
    <definedName name="XRefPaste79Row" localSheetId="8" hidden="1">#REF!</definedName>
    <definedName name="XRefPaste79Row" hidden="1">#REF!</definedName>
    <definedName name="XRefPaste7Row" localSheetId="14" hidden="1">#REF!</definedName>
    <definedName name="XRefPaste7Row" localSheetId="8" hidden="1">#REF!</definedName>
    <definedName name="XRefPaste7Row" hidden="1">#REF!</definedName>
    <definedName name="XRefPaste8" localSheetId="14" hidden="1">'[36]1'!#REF!</definedName>
    <definedName name="XRefPaste8" localSheetId="8" hidden="1">'[36]1'!#REF!</definedName>
    <definedName name="XRefPaste8" hidden="1">'[36]1'!#REF!</definedName>
    <definedName name="XRefPaste80" localSheetId="14" hidden="1">'[22]Formato 7'!#REF!</definedName>
    <definedName name="XRefPaste80" localSheetId="8" hidden="1">'[22]Formato 7'!#REF!</definedName>
    <definedName name="XRefPaste80" hidden="1">'[22]Formato 7'!#REF!</definedName>
    <definedName name="XRefPaste80Row" localSheetId="14" hidden="1">#REF!</definedName>
    <definedName name="XRefPaste80Row" localSheetId="8" hidden="1">#REF!</definedName>
    <definedName name="XRefPaste80Row" hidden="1">#REF!</definedName>
    <definedName name="XRefPaste81Row" localSheetId="14" hidden="1">#REF!</definedName>
    <definedName name="XRefPaste81Row" localSheetId="8" hidden="1">#REF!</definedName>
    <definedName name="XRefPaste81Row" hidden="1">#REF!</definedName>
    <definedName name="XRefPaste82Row" localSheetId="14" hidden="1">#REF!</definedName>
    <definedName name="XRefPaste82Row" localSheetId="8" hidden="1">#REF!</definedName>
    <definedName name="XRefPaste82Row" hidden="1">#REF!</definedName>
    <definedName name="XRefPaste83" localSheetId="14" hidden="1">'[22]Formato 7'!#REF!</definedName>
    <definedName name="XRefPaste83" localSheetId="8" hidden="1">'[22]Formato 7'!#REF!</definedName>
    <definedName name="XRefPaste83" hidden="1">'[22]Formato 7'!#REF!</definedName>
    <definedName name="XRefPaste83Row" localSheetId="14" hidden="1">#REF!</definedName>
    <definedName name="XRefPaste83Row" localSheetId="8" hidden="1">#REF!</definedName>
    <definedName name="XRefPaste83Row" hidden="1">#REF!</definedName>
    <definedName name="XRefPaste84" localSheetId="14" hidden="1">'[22]Formato 7'!#REF!</definedName>
    <definedName name="XRefPaste84" localSheetId="8" hidden="1">'[22]Formato 7'!#REF!</definedName>
    <definedName name="XRefPaste84" hidden="1">'[22]Formato 7'!#REF!</definedName>
    <definedName name="XRefPaste84Row" localSheetId="14" hidden="1">#REF!</definedName>
    <definedName name="XRefPaste84Row" localSheetId="8" hidden="1">#REF!</definedName>
    <definedName name="XRefPaste84Row" hidden="1">#REF!</definedName>
    <definedName name="XRefPaste85" localSheetId="14" hidden="1">'[22]Formato 7'!#REF!</definedName>
    <definedName name="XRefPaste85" localSheetId="8" hidden="1">'[22]Formato 7'!#REF!</definedName>
    <definedName name="XRefPaste85" hidden="1">'[22]Formato 7'!#REF!</definedName>
    <definedName name="XRefPaste85Row" localSheetId="14" hidden="1">#REF!</definedName>
    <definedName name="XRefPaste85Row" localSheetId="8" hidden="1">#REF!</definedName>
    <definedName name="XRefPaste85Row" hidden="1">#REF!</definedName>
    <definedName name="XRefPaste86" localSheetId="14" hidden="1">'[22]Formato 7'!#REF!</definedName>
    <definedName name="XRefPaste86" localSheetId="8" hidden="1">'[22]Formato 7'!#REF!</definedName>
    <definedName name="XRefPaste86" hidden="1">'[22]Formato 7'!#REF!</definedName>
    <definedName name="XRefPaste86Row" localSheetId="14" hidden="1">#REF!</definedName>
    <definedName name="XRefPaste86Row" localSheetId="8" hidden="1">#REF!</definedName>
    <definedName name="XRefPaste86Row" hidden="1">#REF!</definedName>
    <definedName name="XRefPaste87Row" localSheetId="14" hidden="1">#REF!</definedName>
    <definedName name="XRefPaste87Row" localSheetId="8" hidden="1">#REF!</definedName>
    <definedName name="XRefPaste87Row" hidden="1">#REF!</definedName>
    <definedName name="XRefPaste88Row" localSheetId="14" hidden="1">#REF!</definedName>
    <definedName name="XRefPaste88Row" localSheetId="8" hidden="1">#REF!</definedName>
    <definedName name="XRefPaste88Row" hidden="1">#REF!</definedName>
    <definedName name="XRefPaste89Row" localSheetId="14" hidden="1">#REF!</definedName>
    <definedName name="XRefPaste89Row" localSheetId="8" hidden="1">#REF!</definedName>
    <definedName name="XRefPaste89Row" hidden="1">#REF!</definedName>
    <definedName name="XRefPaste8Row" localSheetId="14" hidden="1">#REF!</definedName>
    <definedName name="XRefPaste8Row" localSheetId="8" hidden="1">#REF!</definedName>
    <definedName name="XRefPaste8Row" hidden="1">#REF!</definedName>
    <definedName name="XRefPaste9" localSheetId="14" hidden="1">#REF!</definedName>
    <definedName name="XRefPaste9" localSheetId="8" hidden="1">#REF!</definedName>
    <definedName name="XRefPaste9" hidden="1">#REF!</definedName>
    <definedName name="XRefPaste90Row" localSheetId="14" hidden="1">#REF!</definedName>
    <definedName name="XRefPaste90Row" localSheetId="8" hidden="1">#REF!</definedName>
    <definedName name="XRefPaste90Row" hidden="1">#REF!</definedName>
    <definedName name="XRefPaste91" localSheetId="14" hidden="1">'[22]Formato 7'!#REF!</definedName>
    <definedName name="XRefPaste91" localSheetId="8" hidden="1">'[22]Formato 7'!#REF!</definedName>
    <definedName name="XRefPaste91" hidden="1">'[22]Formato 7'!#REF!</definedName>
    <definedName name="XRefPaste91Row" localSheetId="14" hidden="1">#REF!</definedName>
    <definedName name="XRefPaste91Row" localSheetId="8" hidden="1">#REF!</definedName>
    <definedName name="XRefPaste91Row" hidden="1">#REF!</definedName>
    <definedName name="XRefPaste92" localSheetId="14" hidden="1">'[22]Formato 7'!#REF!</definedName>
    <definedName name="XRefPaste92" localSheetId="8" hidden="1">'[22]Formato 7'!#REF!</definedName>
    <definedName name="XRefPaste92" hidden="1">'[22]Formato 7'!#REF!</definedName>
    <definedName name="XRefPaste92Row" localSheetId="14" hidden="1">#REF!</definedName>
    <definedName name="XRefPaste92Row" localSheetId="8" hidden="1">#REF!</definedName>
    <definedName name="XRefPaste92Row" hidden="1">#REF!</definedName>
    <definedName name="XRefPaste93" localSheetId="14" hidden="1">'[22]Formato 7'!#REF!</definedName>
    <definedName name="XRefPaste93" localSheetId="8" hidden="1">'[22]Formato 7'!#REF!</definedName>
    <definedName name="XRefPaste93" hidden="1">'[22]Formato 7'!#REF!</definedName>
    <definedName name="XRefPaste93Row" localSheetId="14" hidden="1">#REF!</definedName>
    <definedName name="XRefPaste93Row" localSheetId="8" hidden="1">#REF!</definedName>
    <definedName name="XRefPaste93Row" hidden="1">#REF!</definedName>
    <definedName name="XRefPaste94" localSheetId="14" hidden="1">'[22]Formato 7'!#REF!</definedName>
    <definedName name="XRefPaste94" localSheetId="8" hidden="1">'[22]Formato 7'!#REF!</definedName>
    <definedName name="XRefPaste94" hidden="1">'[22]Formato 7'!#REF!</definedName>
    <definedName name="XRefPaste94Row" localSheetId="14" hidden="1">#REF!</definedName>
    <definedName name="XRefPaste94Row" localSheetId="8" hidden="1">#REF!</definedName>
    <definedName name="XRefPaste94Row" hidden="1">#REF!</definedName>
    <definedName name="XRefPaste96" localSheetId="14" hidden="1">'[22]Formato 7'!#REF!</definedName>
    <definedName name="XRefPaste96" localSheetId="8" hidden="1">'[22]Formato 7'!#REF!</definedName>
    <definedName name="XRefPaste96" hidden="1">'[22]Formato 7'!#REF!</definedName>
    <definedName name="XRefPaste96Row" localSheetId="14" hidden="1">#REF!</definedName>
    <definedName name="XRefPaste96Row" localSheetId="8" hidden="1">#REF!</definedName>
    <definedName name="XRefPaste96Row" hidden="1">#REF!</definedName>
    <definedName name="XRefPaste97" localSheetId="14" hidden="1">'[22]Formato 7'!#REF!</definedName>
    <definedName name="XRefPaste97" localSheetId="8" hidden="1">'[22]Formato 7'!#REF!</definedName>
    <definedName name="XRefPaste97" hidden="1">'[22]Formato 7'!#REF!</definedName>
    <definedName name="XRefPaste97Row" localSheetId="14" hidden="1">#REF!</definedName>
    <definedName name="XRefPaste97Row" localSheetId="8" hidden="1">#REF!</definedName>
    <definedName name="XRefPaste97Row" hidden="1">#REF!</definedName>
    <definedName name="XRefPaste98" localSheetId="14" hidden="1">'[22]Formato 7'!#REF!</definedName>
    <definedName name="XRefPaste98" localSheetId="8" hidden="1">'[22]Formato 7'!#REF!</definedName>
    <definedName name="XRefPaste98" hidden="1">'[22]Formato 7'!#REF!</definedName>
    <definedName name="XRefPaste98Row" localSheetId="14" hidden="1">#REF!</definedName>
    <definedName name="XRefPaste98Row" localSheetId="8" hidden="1">#REF!</definedName>
    <definedName name="XRefPaste98Row" hidden="1">#REF!</definedName>
    <definedName name="XRefPaste99" localSheetId="14" hidden="1">'[22]Formato 7'!#REF!</definedName>
    <definedName name="XRefPaste99" localSheetId="8" hidden="1">'[22]Formato 7'!#REF!</definedName>
    <definedName name="XRefPaste99" hidden="1">'[22]Formato 7'!#REF!</definedName>
    <definedName name="XRefPaste99Row" localSheetId="14" hidden="1">#REF!</definedName>
    <definedName name="XRefPaste99Row" localSheetId="8" hidden="1">#REF!</definedName>
    <definedName name="XRefPaste99Row" hidden="1">#REF!</definedName>
    <definedName name="XRefPaste9Row" localSheetId="14" hidden="1">#REF!</definedName>
    <definedName name="XRefPaste9Row" localSheetId="8" hidden="1">#REF!</definedName>
    <definedName name="XRefPaste9Row" hidden="1">#REF!</definedName>
    <definedName name="XRefPasteRangeCount" hidden="1">12</definedName>
    <definedName name="xx" localSheetId="14" hidden="1">{#N/A,#N/A,FALSE,"REPORT"}</definedName>
    <definedName name="xx" localSheetId="5" hidden="1">{#N/A,#N/A,FALSE,"REPORT"}</definedName>
    <definedName name="xx" localSheetId="8" hidden="1">{#N/A,#N/A,FALSE,"REPORT"}</definedName>
    <definedName name="xx" localSheetId="9" hidden="1">{#N/A,#N/A,FALSE,"REPORT"}</definedName>
    <definedName name="xx" hidden="1">{#N/A,#N/A,FALSE,"REPORT"}</definedName>
    <definedName name="XXX" localSheetId="14" hidden="1">{#N/A,#N/A,FALSE,"Other";#N/A,#N/A,FALSE,"Ace";#N/A,#N/A,FALSE,"Derm"}</definedName>
    <definedName name="XXX" localSheetId="5" hidden="1">{#N/A,#N/A,FALSE,"Other";#N/A,#N/A,FALSE,"Ace";#N/A,#N/A,FALSE,"Derm"}</definedName>
    <definedName name="XXX" localSheetId="8" hidden="1">{#N/A,#N/A,FALSE,"Other";#N/A,#N/A,FALSE,"Ace";#N/A,#N/A,FALSE,"Derm"}</definedName>
    <definedName name="XXX" localSheetId="9" hidden="1">{#N/A,#N/A,FALSE,"Other";#N/A,#N/A,FALSE,"Ace";#N/A,#N/A,FALSE,"Derm"}</definedName>
    <definedName name="XXX" hidden="1">{#N/A,#N/A,FALSE,"Other";#N/A,#N/A,FALSE,"Ace";#N/A,#N/A,FALSE,"Derm"}</definedName>
    <definedName name="xxxxx" localSheetId="14" hidden="1">{#N/A,#N/A,FALSE,"Pharm";#N/A,#N/A,FALSE,"WWCM"}</definedName>
    <definedName name="xxxxx" localSheetId="5" hidden="1">{#N/A,#N/A,FALSE,"Pharm";#N/A,#N/A,FALSE,"WWCM"}</definedName>
    <definedName name="xxxxx" localSheetId="8" hidden="1">{#N/A,#N/A,FALSE,"Pharm";#N/A,#N/A,FALSE,"WWCM"}</definedName>
    <definedName name="xxxxx" localSheetId="9" hidden="1">{#N/A,#N/A,FALSE,"Pharm";#N/A,#N/A,FALSE,"WWCM"}</definedName>
    <definedName name="xxxxx" hidden="1">{#N/A,#N/A,FALSE,"Pharm";#N/A,#N/A,FALSE,"WWCM"}</definedName>
    <definedName name="xy" localSheetId="14" hidden="1">{#N/A,#N/A,FALSE,"Mittelherkunft";#N/A,#N/A,FALSE,"Mittelverwendung"}</definedName>
    <definedName name="xy" localSheetId="5" hidden="1">{#N/A,#N/A,FALSE,"Mittelherkunft";#N/A,#N/A,FALSE,"Mittelverwendung"}</definedName>
    <definedName name="xy" localSheetId="8" hidden="1">{#N/A,#N/A,FALSE,"Mittelherkunft";#N/A,#N/A,FALSE,"Mittelverwendung"}</definedName>
    <definedName name="xy" localSheetId="9" hidden="1">{#N/A,#N/A,FALSE,"Mittelherkunft";#N/A,#N/A,FALSE,"Mittelverwendung"}</definedName>
    <definedName name="xy" hidden="1">{#N/A,#N/A,FALSE,"Mittelherkunft";#N/A,#N/A,FALSE,"Mittelverwendung"}</definedName>
    <definedName name="y" localSheetId="14" hidden="1">{#N/A,#N/A,FALSE,"Pharm";#N/A,#N/A,FALSE,"WWCM"}</definedName>
    <definedName name="y" localSheetId="5" hidden="1">{#N/A,#N/A,FALSE,"Pharm";#N/A,#N/A,FALSE,"WWCM"}</definedName>
    <definedName name="y" localSheetId="8" hidden="1">{#N/A,#N/A,FALSE,"Pharm";#N/A,#N/A,FALSE,"WWCM"}</definedName>
    <definedName name="y" localSheetId="9" hidden="1">{#N/A,#N/A,FALSE,"Pharm";#N/A,#N/A,FALSE,"WWCM"}</definedName>
    <definedName name="y" hidden="1">{#N/A,#N/A,FALSE,"Pharm";#N/A,#N/A,FALSE,"WWCM"}</definedName>
    <definedName name="yioyi" localSheetId="14" hidden="1">{#N/A,#N/A,TRUE,"1Q BCG";#N/A,#N/A,TRUE,"1Q w|o Wireless";#N/A,#N/A,TRUE,"1Q Wireless"}</definedName>
    <definedName name="yioyi" localSheetId="5" hidden="1">{#N/A,#N/A,TRUE,"1Q BCG";#N/A,#N/A,TRUE,"1Q w|o Wireless";#N/A,#N/A,TRUE,"1Q Wireless"}</definedName>
    <definedName name="yioyi" localSheetId="8" hidden="1">{#N/A,#N/A,TRUE,"1Q BCG";#N/A,#N/A,TRUE,"1Q w|o Wireless";#N/A,#N/A,TRUE,"1Q Wireless"}</definedName>
    <definedName name="yioyi" localSheetId="9" hidden="1">{#N/A,#N/A,TRUE,"1Q BCG";#N/A,#N/A,TRUE,"1Q w|o Wireless";#N/A,#N/A,TRUE,"1Q Wireless"}</definedName>
    <definedName name="yioyi" hidden="1">{#N/A,#N/A,TRUE,"1Q BCG";#N/A,#N/A,TRUE,"1Q w|o Wireless";#N/A,#N/A,TRUE,"1Q Wireless"}</definedName>
    <definedName name="yyy" localSheetId="14" hidden="1">{#N/A,#N/A,FALSE,"Other";#N/A,#N/A,FALSE,"Ace";#N/A,#N/A,FALSE,"Derm"}</definedName>
    <definedName name="yyy" localSheetId="5" hidden="1">{#N/A,#N/A,FALSE,"Other";#N/A,#N/A,FALSE,"Ace";#N/A,#N/A,FALSE,"Derm"}</definedName>
    <definedName name="yyy" localSheetId="8" hidden="1">{#N/A,#N/A,FALSE,"Other";#N/A,#N/A,FALSE,"Ace";#N/A,#N/A,FALSE,"Derm"}</definedName>
    <definedName name="yyy" localSheetId="9" hidden="1">{#N/A,#N/A,FALSE,"Other";#N/A,#N/A,FALSE,"Ace";#N/A,#N/A,FALSE,"Derm"}</definedName>
    <definedName name="yyy" hidden="1">{#N/A,#N/A,FALSE,"Other";#N/A,#N/A,FALSE,"Ace";#N/A,#N/A,FALSE,"Derm"}</definedName>
    <definedName name="z" localSheetId="14" hidden="1">Main.SAPF4Help()</definedName>
    <definedName name="z" localSheetId="5" hidden="1">Main.SAPF4Help()</definedName>
    <definedName name="z" localSheetId="8" hidden="1">Main.SAPF4Help()</definedName>
    <definedName name="z" localSheetId="9" hidden="1">Main.SAPF4Help()</definedName>
    <definedName name="z" hidden="1">Main.SAPF4Help()</definedName>
    <definedName name="zhu" localSheetId="14" hidden="1">{#N/A,#N/A,FALSE,"REPORT"}</definedName>
    <definedName name="zhu" localSheetId="5" hidden="1">{#N/A,#N/A,FALSE,"REPORT"}</definedName>
    <definedName name="zhu" localSheetId="8" hidden="1">{#N/A,#N/A,FALSE,"REPORT"}</definedName>
    <definedName name="zhu" localSheetId="9" hidden="1">{#N/A,#N/A,FALSE,"REPORT"}</definedName>
    <definedName name="zhu" hidden="1">{#N/A,#N/A,FALSE,"REPORT"}</definedName>
    <definedName name="zhutr" localSheetId="14" hidden="1">{#N/A,#N/A,FALSE,"REPORT"}</definedName>
    <definedName name="zhutr" localSheetId="5" hidden="1">{#N/A,#N/A,FALSE,"REPORT"}</definedName>
    <definedName name="zhutr" localSheetId="8" hidden="1">{#N/A,#N/A,FALSE,"REPORT"}</definedName>
    <definedName name="zhutr" localSheetId="9" hidden="1">{#N/A,#N/A,FALSE,"REPORT"}</definedName>
    <definedName name="zhutr" hidden="1">{#N/A,#N/A,FALSE,"REPORT"}</definedName>
    <definedName name="ZSZ" localSheetId="14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5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8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9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ulizlizil" localSheetId="14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izlizil" localSheetId="5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izlizil" localSheetId="8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izlizil" localSheetId="9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izlizil" hidden="1">{"Ebit GuV",#N/A,FALSE,"EBIT";"Finanzbedarf1",#N/A,FALSE,"Finanzbedarf";"GuV",#N/A,FALSE,"1.GUV";"GuV Hist. 2",#N/A,FALSE,"1.GUV";"GuV Plan3",#N/A,FALSE,"1.GUV";"Bilanz Aktiva Hist",#N/A,FALSE,"2.Bilanz ";"Bilanz Passiva Hist",#N/A,FALSE,"2.Bilanz ";"Bilanz Aktiva Plan",#N/A,FALSE,"2.Bilanz ";"Bilanz Passiva Plan",#N/A,FALSE,"2.Bilanz ";"Personal Hist",#N/A,FALSE,"1.1.2. Personal";"Personal Plan",#N/A,FALSE,"1.1.2. Personal";"Umschalter AV",#N/A,FALSE,"2.2.Umschalter Anlagevermögen";"AV 93 95",#N/A,FALSE,"2.2.1.Anlagevermögen (Hist.)";"AV Plan 97 98",#N/A,FALSE,"2.2.2.AV Plan";"AV 95 97",#N/A,FALSE,"2.2.1.Anlagevermögen (Hist.)";"AV Plan 98 00",#N/A,FALSE,"2.2.2.AV Plan";"AV Plan 00 01",#N/A,FALSE,"2.2.2.AV Plan"}</definedName>
    <definedName name="zulzulzul" localSheetId="14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ulzulzul" localSheetId="5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ulzulzul" localSheetId="8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ulzulzul" localSheetId="9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ulzulzul" hidden="1">{"WACC",#N/A,FALSE,"Bewertung D&amp;Co";"DCF",#N/A,FALSE,"Bewertung D&amp;Co";"Wert",#N/A,FALSE,"Bewertung D&amp;Co";"Investitionen",#N/A,FALSE,"Cash D&amp;Co";"EBIT",#N/A,FALSE,"Cash D&amp;Co";"Cash Flow",#N/A,FALSE,"Cash D&amp;Co";"FCF",#N/A,FALSE,"Cash D&amp;Co";"EBIT Multiplier",#N/A,FALSE,"EBIT-Multiplier";"Branchen Beta",#N/A,FALSE,"Branchen-Beta";"Dax Rendite",#N/A,FALSE,"DAX-Rendite";"Bu Rendite",#N/A,FALSE,"Bu-Anl-Rendite"}</definedName>
    <definedName name="zza4pg" localSheetId="14" hidden="1">{#N/A,#N/A,FALSE,"REPORT"}</definedName>
    <definedName name="zza4pg" localSheetId="5" hidden="1">{#N/A,#N/A,FALSE,"REPORT"}</definedName>
    <definedName name="zza4pg" localSheetId="8" hidden="1">{#N/A,#N/A,FALSE,"REPORT"}</definedName>
    <definedName name="zza4pg" localSheetId="9" hidden="1">{#N/A,#N/A,FALSE,"REPORT"}</definedName>
    <definedName name="zza4pg" hidden="1">{#N/A,#N/A,FALSE,"REPORT"}</definedName>
    <definedName name="zzee" localSheetId="14" hidden="1">{#N/A,#N/A,FALSE,"Pharm";#N/A,#N/A,FALSE,"WWCM"}</definedName>
    <definedName name="zzee" localSheetId="5" hidden="1">{#N/A,#N/A,FALSE,"Pharm";#N/A,#N/A,FALSE,"WWCM"}</definedName>
    <definedName name="zzee" localSheetId="8" hidden="1">{#N/A,#N/A,FALSE,"Pharm";#N/A,#N/A,FALSE,"WWCM"}</definedName>
    <definedName name="zzee" localSheetId="9" hidden="1">{#N/A,#N/A,FALSE,"Pharm";#N/A,#N/A,FALSE,"WWCM"}</definedName>
    <definedName name="zzee" hidden="1">{#N/A,#N/A,FALSE,"Pharm";#N/A,#N/A,FALSE,"WWCM"}</definedName>
    <definedName name="zzz" localSheetId="14" hidden="1">Main.SAPF4Help()</definedName>
    <definedName name="zzz" localSheetId="5" hidden="1">Main.SAPF4Help()</definedName>
    <definedName name="zzz" localSheetId="8" hidden="1">Main.SAPF4Help()</definedName>
    <definedName name="zzz" localSheetId="9" hidden="1">Main.SAPF4Help()</definedName>
    <definedName name="zzz" hidden="1">Main.SAPF4Help()</definedName>
    <definedName name="zzzzz" localSheetId="14" hidden="1">{#N/A,#N/A,FALSE,"REPORT"}</definedName>
    <definedName name="zzzzz" localSheetId="5" hidden="1">{#N/A,#N/A,FALSE,"REPORT"}</definedName>
    <definedName name="zzzzz" localSheetId="8" hidden="1">{#N/A,#N/A,FALSE,"REPORT"}</definedName>
    <definedName name="zzzzz" localSheetId="9" hidden="1">{#N/A,#N/A,FALSE,"REPORT"}</definedName>
    <definedName name="zzzzz" hidden="1">{#N/A,#N/A,FALSE,"REPORT"}</definedName>
    <definedName name="고" localSheetId="14" hidden="1">{#N/A,#N/A,FALSE,"REPORT"}</definedName>
    <definedName name="고" localSheetId="5" hidden="1">{#N/A,#N/A,FALSE,"REPORT"}</definedName>
    <definedName name="고" localSheetId="8" hidden="1">{#N/A,#N/A,FALSE,"REPORT"}</definedName>
    <definedName name="고" localSheetId="9" hidden="1">{#N/A,#N/A,FALSE,"REPORT"}</definedName>
    <definedName name="고" hidden="1">{#N/A,#N/A,FALSE,"REPORT"}</definedName>
    <definedName name="ㄶㅇ노ㅗㄶ호" localSheetId="14" hidden="1">{#N/A,#N/A,FALSE,"REPORT"}</definedName>
    <definedName name="ㄶㅇ노ㅗㄶ호" localSheetId="5" hidden="1">{#N/A,#N/A,FALSE,"REPORT"}</definedName>
    <definedName name="ㄶㅇ노ㅗㄶ호" localSheetId="8" hidden="1">{#N/A,#N/A,FALSE,"REPORT"}</definedName>
    <definedName name="ㄶㅇ노ㅗㄶ호" localSheetId="9" hidden="1">{#N/A,#N/A,FALSE,"REPORT"}</definedName>
    <definedName name="ㄶㅇ노ㅗㄶ호" hidden="1">{#N/A,#N/A,FALSE,"REPORT"}</definedName>
    <definedName name="미애" localSheetId="14" hidden="1">{#N/A,#N/A,FALSE,"REPORT"}</definedName>
    <definedName name="미애" localSheetId="5" hidden="1">{#N/A,#N/A,FALSE,"REPORT"}</definedName>
    <definedName name="미애" localSheetId="8" hidden="1">{#N/A,#N/A,FALSE,"REPORT"}</definedName>
    <definedName name="미애" localSheetId="9" hidden="1">{#N/A,#N/A,FALSE,"REPORT"}</definedName>
    <definedName name="미애" hidden="1">{#N/A,#N/A,FALSE,"REPORT"}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9" l="1"/>
  <c r="D7" i="29" l="1"/>
  <c r="G9" i="20" l="1"/>
  <c r="J8" i="35" l="1"/>
  <c r="J20" i="35"/>
  <c r="K20" i="35" s="1"/>
  <c r="C46" i="13" s="1"/>
  <c r="J32" i="35"/>
  <c r="K32" i="35" s="1"/>
  <c r="D46" i="13" s="1"/>
  <c r="E12" i="30"/>
  <c r="E13" i="30"/>
  <c r="E14" i="30"/>
  <c r="E15" i="30"/>
  <c r="E16" i="30"/>
  <c r="E17" i="30"/>
  <c r="E18" i="30"/>
  <c r="E19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11" i="30"/>
  <c r="I12" i="30"/>
  <c r="I13" i="30"/>
  <c r="I14" i="30"/>
  <c r="I15" i="30"/>
  <c r="I16" i="30"/>
  <c r="I17" i="30"/>
  <c r="I18" i="30"/>
  <c r="I19" i="30"/>
  <c r="I20" i="30"/>
  <c r="I21" i="30"/>
  <c r="I22" i="30"/>
  <c r="I23" i="30"/>
  <c r="I24" i="30"/>
  <c r="I25" i="30"/>
  <c r="I26" i="30"/>
  <c r="I27" i="30"/>
  <c r="I28" i="30"/>
  <c r="I29" i="30"/>
  <c r="I30" i="30"/>
  <c r="I11" i="30"/>
  <c r="H12" i="30"/>
  <c r="H13" i="30"/>
  <c r="H14" i="30"/>
  <c r="H15" i="30"/>
  <c r="H16" i="30"/>
  <c r="H17" i="30"/>
  <c r="H18" i="30"/>
  <c r="H19" i="30"/>
  <c r="H20" i="30"/>
  <c r="H21" i="30"/>
  <c r="H22" i="30"/>
  <c r="H23" i="30"/>
  <c r="H24" i="30"/>
  <c r="H25" i="30"/>
  <c r="H26" i="30"/>
  <c r="H27" i="30"/>
  <c r="H28" i="30"/>
  <c r="H29" i="30"/>
  <c r="H30" i="30"/>
  <c r="H11" i="30"/>
  <c r="F12" i="30"/>
  <c r="F13" i="30"/>
  <c r="F14" i="30"/>
  <c r="F15" i="30"/>
  <c r="F16" i="30"/>
  <c r="F17" i="30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11" i="30"/>
  <c r="C45" i="28" l="1"/>
  <c r="C22" i="28" s="1"/>
  <c r="C23" i="28" s="1"/>
  <c r="C5" i="28" s="1"/>
  <c r="E9" i="34" l="1"/>
  <c r="E10" i="34"/>
  <c r="F10" i="34" s="1"/>
  <c r="E63" i="20" s="1"/>
  <c r="E15" i="34"/>
  <c r="E16" i="34"/>
  <c r="F16" i="34" s="1"/>
  <c r="E69" i="20" s="1"/>
  <c r="E17" i="34" l="1"/>
  <c r="F9" i="34"/>
  <c r="E11" i="34"/>
  <c r="F15" i="34"/>
  <c r="F11" i="34" l="1"/>
  <c r="E62" i="20"/>
  <c r="F17" i="34"/>
  <c r="E68" i="20"/>
  <c r="K11" i="30"/>
  <c r="O19" i="30" s="1"/>
  <c r="J11" i="30"/>
  <c r="J12" i="30"/>
  <c r="J13" i="30"/>
  <c r="O13" i="30"/>
  <c r="J14" i="30"/>
  <c r="J15" i="30"/>
  <c r="J16" i="30"/>
  <c r="K17" i="30"/>
  <c r="J17" i="30"/>
  <c r="J18" i="30"/>
  <c r="J19" i="30"/>
  <c r="J20" i="30"/>
  <c r="K21" i="30"/>
  <c r="J21" i="30"/>
  <c r="J22" i="30"/>
  <c r="J23" i="30"/>
  <c r="J24" i="30"/>
  <c r="K24" i="30"/>
  <c r="J25" i="30"/>
  <c r="K26" i="30"/>
  <c r="J26" i="30"/>
  <c r="J27" i="30"/>
  <c r="K28" i="30"/>
  <c r="J28" i="30"/>
  <c r="J29" i="30"/>
  <c r="J30" i="30"/>
  <c r="J31" i="30"/>
  <c r="J32" i="30"/>
  <c r="K33" i="30"/>
  <c r="J33" i="30"/>
  <c r="K34" i="30"/>
  <c r="J34" i="30"/>
  <c r="J35" i="30"/>
  <c r="J36" i="30"/>
  <c r="J37" i="30"/>
  <c r="K37" i="30"/>
  <c r="J38" i="30"/>
  <c r="K38" i="30"/>
  <c r="J39" i="30"/>
  <c r="K39" i="30"/>
  <c r="J40" i="30"/>
  <c r="K40" i="30"/>
  <c r="C14" i="29"/>
  <c r="V82" i="27"/>
  <c r="V83" i="27"/>
  <c r="V84" i="27"/>
  <c r="V85" i="27"/>
  <c r="V86" i="27"/>
  <c r="V87" i="27"/>
  <c r="V88" i="27"/>
  <c r="V89" i="27"/>
  <c r="V90" i="27"/>
  <c r="V91" i="27"/>
  <c r="V92" i="27"/>
  <c r="V93" i="27"/>
  <c r="V94" i="27"/>
  <c r="V95" i="27"/>
  <c r="V96" i="27"/>
  <c r="V97" i="27"/>
  <c r="V98" i="27"/>
  <c r="V99" i="27"/>
  <c r="U82" i="27"/>
  <c r="U83" i="27"/>
  <c r="U84" i="27"/>
  <c r="U85" i="27"/>
  <c r="U86" i="27"/>
  <c r="U87" i="27"/>
  <c r="U88" i="27"/>
  <c r="U89" i="27"/>
  <c r="U90" i="27"/>
  <c r="U91" i="27"/>
  <c r="U92" i="27"/>
  <c r="U93" i="27"/>
  <c r="U94" i="27"/>
  <c r="U95" i="27"/>
  <c r="U96" i="27"/>
  <c r="U97" i="27"/>
  <c r="U98" i="27"/>
  <c r="U99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S82" i="27"/>
  <c r="S83" i="27"/>
  <c r="S84" i="27"/>
  <c r="S85" i="27"/>
  <c r="S86" i="27"/>
  <c r="S87" i="27"/>
  <c r="S88" i="27"/>
  <c r="S89" i="27"/>
  <c r="S90" i="27"/>
  <c r="S91" i="27"/>
  <c r="S92" i="27"/>
  <c r="S93" i="27"/>
  <c r="S94" i="27"/>
  <c r="S95" i="27"/>
  <c r="S96" i="27"/>
  <c r="S97" i="27"/>
  <c r="S98" i="27"/>
  <c r="S99" i="27"/>
  <c r="R82" i="27"/>
  <c r="R83" i="27"/>
  <c r="R84" i="27"/>
  <c r="R85" i="27"/>
  <c r="R86" i="27"/>
  <c r="R87" i="27"/>
  <c r="R88" i="27"/>
  <c r="R89" i="27"/>
  <c r="R90" i="27"/>
  <c r="R91" i="27"/>
  <c r="R92" i="27"/>
  <c r="R93" i="27"/>
  <c r="R94" i="27"/>
  <c r="R95" i="27"/>
  <c r="R96" i="27"/>
  <c r="R97" i="27"/>
  <c r="R98" i="27"/>
  <c r="R99" i="27"/>
  <c r="Q82" i="27"/>
  <c r="Q83" i="27"/>
  <c r="Q84" i="27"/>
  <c r="Q85" i="27"/>
  <c r="Q86" i="27"/>
  <c r="Q87" i="27"/>
  <c r="Q88" i="27"/>
  <c r="Q89" i="27"/>
  <c r="Q90" i="27"/>
  <c r="Q91" i="27"/>
  <c r="Q92" i="27"/>
  <c r="Q93" i="27"/>
  <c r="Q94" i="27"/>
  <c r="Q95" i="27"/>
  <c r="Q96" i="27"/>
  <c r="Q97" i="27"/>
  <c r="Q98" i="27"/>
  <c r="Q99" i="27"/>
  <c r="P82" i="27"/>
  <c r="P83" i="27"/>
  <c r="P84" i="27"/>
  <c r="P85" i="27"/>
  <c r="P86" i="27"/>
  <c r="P87" i="27"/>
  <c r="P88" i="27"/>
  <c r="P89" i="27"/>
  <c r="P90" i="27"/>
  <c r="P91" i="27"/>
  <c r="P92" i="27"/>
  <c r="P93" i="27"/>
  <c r="P94" i="27"/>
  <c r="P95" i="27"/>
  <c r="P96" i="27"/>
  <c r="P97" i="27"/>
  <c r="P98" i="27"/>
  <c r="P99" i="27"/>
  <c r="O82" i="27"/>
  <c r="O83" i="27"/>
  <c r="O84" i="27"/>
  <c r="O85" i="27"/>
  <c r="O86" i="27"/>
  <c r="O87" i="27"/>
  <c r="O88" i="27"/>
  <c r="O89" i="27"/>
  <c r="O90" i="27"/>
  <c r="O91" i="27"/>
  <c r="O92" i="27"/>
  <c r="O93" i="27"/>
  <c r="O94" i="27"/>
  <c r="O95" i="27"/>
  <c r="O96" i="27"/>
  <c r="O97" i="27"/>
  <c r="O98" i="27"/>
  <c r="O99" i="27"/>
  <c r="N82" i="27"/>
  <c r="N83" i="27"/>
  <c r="N84" i="27"/>
  <c r="N85" i="27"/>
  <c r="N86" i="27"/>
  <c r="N87" i="27"/>
  <c r="N88" i="27"/>
  <c r="N89" i="27"/>
  <c r="N90" i="27"/>
  <c r="N91" i="27"/>
  <c r="N92" i="27"/>
  <c r="N93" i="27"/>
  <c r="N94" i="27"/>
  <c r="N95" i="27"/>
  <c r="N96" i="27"/>
  <c r="N97" i="27"/>
  <c r="N98" i="27"/>
  <c r="N99" i="27"/>
  <c r="M83" i="27"/>
  <c r="M84" i="27"/>
  <c r="M85" i="27"/>
  <c r="M86" i="27"/>
  <c r="M87" i="27"/>
  <c r="M88" i="27"/>
  <c r="M89" i="27"/>
  <c r="M90" i="27"/>
  <c r="M91" i="27"/>
  <c r="M92" i="27"/>
  <c r="M93" i="27"/>
  <c r="M94" i="27"/>
  <c r="M95" i="27"/>
  <c r="M96" i="27"/>
  <c r="M97" i="27"/>
  <c r="M98" i="27"/>
  <c r="M99" i="27"/>
  <c r="L83" i="27"/>
  <c r="L84" i="27"/>
  <c r="L85" i="27"/>
  <c r="L86" i="27"/>
  <c r="L87" i="27"/>
  <c r="L88" i="27"/>
  <c r="L89" i="27"/>
  <c r="L90" i="27"/>
  <c r="L91" i="27"/>
  <c r="L92" i="27"/>
  <c r="L93" i="27"/>
  <c r="L94" i="27"/>
  <c r="L95" i="27"/>
  <c r="L96" i="27"/>
  <c r="L97" i="27"/>
  <c r="L98" i="27"/>
  <c r="L99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E7" i="27"/>
  <c r="G7" i="27"/>
  <c r="F99" i="27"/>
  <c r="F98" i="27"/>
  <c r="F97" i="27"/>
  <c r="F96" i="27"/>
  <c r="F95" i="27"/>
  <c r="F94" i="27"/>
  <c r="F93" i="27"/>
  <c r="F92" i="27"/>
  <c r="F91" i="27"/>
  <c r="F90" i="27"/>
  <c r="F89" i="27"/>
  <c r="F88" i="27"/>
  <c r="J13" i="7"/>
  <c r="J12" i="7"/>
  <c r="E95" i="27" l="1"/>
  <c r="O23" i="30"/>
  <c r="F69" i="20" s="1"/>
  <c r="C33" i="28"/>
  <c r="C17" i="29"/>
  <c r="C39" i="28" s="1"/>
  <c r="C31" i="28" s="1"/>
  <c r="E11" i="29"/>
  <c r="E14" i="29" s="1"/>
  <c r="E17" i="29" s="1"/>
  <c r="C40" i="28" s="1"/>
  <c r="C30" i="28" s="1"/>
  <c r="E99" i="27"/>
  <c r="E91" i="27"/>
  <c r="E96" i="27"/>
  <c r="E88" i="27"/>
  <c r="K25" i="30"/>
  <c r="K22" i="30"/>
  <c r="K18" i="30"/>
  <c r="K14" i="30"/>
  <c r="K35" i="30"/>
  <c r="K31" i="30"/>
  <c r="K27" i="30"/>
  <c r="K36" i="30"/>
  <c r="K32" i="30"/>
  <c r="F62" i="20"/>
  <c r="K29" i="30"/>
  <c r="K20" i="30"/>
  <c r="K16" i="30"/>
  <c r="K13" i="30"/>
  <c r="K30" i="30"/>
  <c r="K23" i="30"/>
  <c r="K19" i="30"/>
  <c r="K15" i="30"/>
  <c r="K12" i="30"/>
  <c r="F63" i="20"/>
  <c r="F68" i="20"/>
  <c r="E92" i="27"/>
  <c r="E93" i="27"/>
  <c r="E97" i="27"/>
  <c r="E89" i="27"/>
  <c r="E98" i="27"/>
  <c r="E94" i="27"/>
  <c r="E90" i="27"/>
  <c r="F20" i="23"/>
  <c r="C34" i="28" l="1"/>
  <c r="J69" i="13"/>
  <c r="K69" i="13"/>
  <c r="L69" i="13"/>
  <c r="M69" i="13"/>
  <c r="N69" i="13"/>
  <c r="O69" i="13"/>
  <c r="P69" i="13"/>
  <c r="Q69" i="13"/>
  <c r="R69" i="13"/>
  <c r="J67" i="13"/>
  <c r="K67" i="13"/>
  <c r="L67" i="13"/>
  <c r="M67" i="13"/>
  <c r="N67" i="13"/>
  <c r="O67" i="13"/>
  <c r="P67" i="13"/>
  <c r="Q67" i="13"/>
  <c r="R67" i="13"/>
  <c r="C6" i="28" l="1"/>
  <c r="C7" i="28" s="1"/>
  <c r="K31" i="27"/>
  <c r="L31" i="27"/>
  <c r="M31" i="27"/>
  <c r="N31" i="27"/>
  <c r="O31" i="27"/>
  <c r="P31" i="27"/>
  <c r="Q31" i="27"/>
  <c r="R31" i="27"/>
  <c r="S31" i="27"/>
  <c r="T31" i="27"/>
  <c r="U31" i="27"/>
  <c r="V31" i="27"/>
  <c r="K32" i="27"/>
  <c r="L32" i="27"/>
  <c r="M32" i="27"/>
  <c r="N32" i="27"/>
  <c r="O32" i="27"/>
  <c r="P32" i="27"/>
  <c r="Q32" i="27"/>
  <c r="R32" i="27"/>
  <c r="S32" i="27"/>
  <c r="T32" i="27"/>
  <c r="U32" i="27"/>
  <c r="V32" i="27"/>
  <c r="K33" i="27"/>
  <c r="L33" i="27"/>
  <c r="M33" i="27"/>
  <c r="N33" i="27"/>
  <c r="O33" i="27"/>
  <c r="P33" i="27"/>
  <c r="Q33" i="27"/>
  <c r="R33" i="27"/>
  <c r="S33" i="27"/>
  <c r="T33" i="27"/>
  <c r="U33" i="27"/>
  <c r="V33" i="27"/>
  <c r="K34" i="27"/>
  <c r="L34" i="27"/>
  <c r="M34" i="27"/>
  <c r="N34" i="27"/>
  <c r="O34" i="27"/>
  <c r="P34" i="27"/>
  <c r="Q34" i="27"/>
  <c r="R34" i="27"/>
  <c r="S34" i="27"/>
  <c r="T34" i="27"/>
  <c r="U34" i="27"/>
  <c r="V34" i="27"/>
  <c r="K35" i="27"/>
  <c r="L35" i="27"/>
  <c r="M35" i="27"/>
  <c r="N35" i="27"/>
  <c r="O35" i="27"/>
  <c r="P35" i="27"/>
  <c r="Q35" i="27"/>
  <c r="R35" i="27"/>
  <c r="S35" i="27"/>
  <c r="T35" i="27"/>
  <c r="U35" i="27"/>
  <c r="V35" i="27"/>
  <c r="K36" i="27"/>
  <c r="L36" i="27"/>
  <c r="M36" i="27"/>
  <c r="N36" i="27"/>
  <c r="O36" i="27"/>
  <c r="P36" i="27"/>
  <c r="Q36" i="27"/>
  <c r="R36" i="27"/>
  <c r="S36" i="27"/>
  <c r="T36" i="27"/>
  <c r="U36" i="27"/>
  <c r="V36" i="27"/>
  <c r="K37" i="27"/>
  <c r="L37" i="27"/>
  <c r="M37" i="27"/>
  <c r="N37" i="27"/>
  <c r="O37" i="27"/>
  <c r="P37" i="27"/>
  <c r="Q37" i="27"/>
  <c r="R37" i="27"/>
  <c r="S37" i="27"/>
  <c r="T37" i="27"/>
  <c r="U37" i="27"/>
  <c r="V37" i="27"/>
  <c r="K38" i="27"/>
  <c r="L38" i="27"/>
  <c r="M38" i="27"/>
  <c r="N38" i="27"/>
  <c r="O38" i="27"/>
  <c r="P38" i="27"/>
  <c r="Q38" i="27"/>
  <c r="R38" i="27"/>
  <c r="S38" i="27"/>
  <c r="T38" i="27"/>
  <c r="U38" i="27"/>
  <c r="V38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K40" i="27"/>
  <c r="L40" i="27"/>
  <c r="M40" i="27"/>
  <c r="N40" i="27"/>
  <c r="O40" i="27"/>
  <c r="P40" i="27"/>
  <c r="Q40" i="27"/>
  <c r="R40" i="27"/>
  <c r="S40" i="27"/>
  <c r="T40" i="27"/>
  <c r="U40" i="27"/>
  <c r="V40" i="27"/>
  <c r="K41" i="27"/>
  <c r="L41" i="27"/>
  <c r="M41" i="27"/>
  <c r="N41" i="27"/>
  <c r="O41" i="27"/>
  <c r="P41" i="27"/>
  <c r="Q41" i="27"/>
  <c r="R41" i="27"/>
  <c r="S41" i="27"/>
  <c r="T41" i="27"/>
  <c r="U41" i="27"/>
  <c r="V41" i="27"/>
  <c r="K42" i="27"/>
  <c r="L42" i="27"/>
  <c r="M42" i="27"/>
  <c r="N42" i="27"/>
  <c r="O42" i="27"/>
  <c r="P42" i="27"/>
  <c r="Q42" i="27"/>
  <c r="R42" i="27"/>
  <c r="S42" i="27"/>
  <c r="T42" i="27"/>
  <c r="U42" i="27"/>
  <c r="V42" i="27"/>
  <c r="K43" i="27"/>
  <c r="L43" i="27"/>
  <c r="M43" i="27"/>
  <c r="N43" i="27"/>
  <c r="O43" i="27"/>
  <c r="P43" i="27"/>
  <c r="Q43" i="27"/>
  <c r="R43" i="27"/>
  <c r="S43" i="27"/>
  <c r="T43" i="27"/>
  <c r="U43" i="27"/>
  <c r="V43" i="27"/>
  <c r="K44" i="27"/>
  <c r="L44" i="27"/>
  <c r="M44" i="27"/>
  <c r="N44" i="27"/>
  <c r="O44" i="27"/>
  <c r="P44" i="27"/>
  <c r="Q44" i="27"/>
  <c r="R44" i="27"/>
  <c r="S44" i="27"/>
  <c r="T44" i="27"/>
  <c r="U44" i="27"/>
  <c r="V44" i="27"/>
  <c r="K45" i="27"/>
  <c r="L45" i="27"/>
  <c r="M45" i="27"/>
  <c r="N45" i="27"/>
  <c r="O45" i="27"/>
  <c r="P45" i="27"/>
  <c r="Q45" i="27"/>
  <c r="R45" i="27"/>
  <c r="S45" i="27"/>
  <c r="T45" i="27"/>
  <c r="U45" i="27"/>
  <c r="V45" i="27"/>
  <c r="K46" i="27"/>
  <c r="L46" i="27"/>
  <c r="M46" i="27"/>
  <c r="N46" i="27"/>
  <c r="O46" i="27"/>
  <c r="P46" i="27"/>
  <c r="Q46" i="27"/>
  <c r="R46" i="27"/>
  <c r="S46" i="27"/>
  <c r="T46" i="27"/>
  <c r="U46" i="27"/>
  <c r="V46" i="27"/>
  <c r="K47" i="27"/>
  <c r="L47" i="27"/>
  <c r="M47" i="27"/>
  <c r="N47" i="27"/>
  <c r="O47" i="27"/>
  <c r="P47" i="27"/>
  <c r="Q47" i="27"/>
  <c r="R47" i="27"/>
  <c r="S47" i="27"/>
  <c r="T47" i="27"/>
  <c r="U47" i="27"/>
  <c r="V47" i="27"/>
  <c r="K48" i="27"/>
  <c r="L48" i="27"/>
  <c r="M48" i="27"/>
  <c r="N48" i="27"/>
  <c r="O48" i="27"/>
  <c r="P48" i="27"/>
  <c r="Q48" i="27"/>
  <c r="R48" i="27"/>
  <c r="S48" i="27"/>
  <c r="T48" i="27"/>
  <c r="U48" i="27"/>
  <c r="V48" i="27"/>
  <c r="K49" i="27"/>
  <c r="L49" i="27"/>
  <c r="M49" i="27"/>
  <c r="N49" i="27"/>
  <c r="O49" i="27"/>
  <c r="P49" i="27"/>
  <c r="Q49" i="27"/>
  <c r="R49" i="27"/>
  <c r="S49" i="27"/>
  <c r="T49" i="27"/>
  <c r="U49" i="27"/>
  <c r="V49" i="27"/>
  <c r="K50" i="27"/>
  <c r="L50" i="27"/>
  <c r="M50" i="27"/>
  <c r="N50" i="27"/>
  <c r="O50" i="27"/>
  <c r="P50" i="27"/>
  <c r="Q50" i="27"/>
  <c r="R50" i="27"/>
  <c r="S50" i="27"/>
  <c r="T50" i="27"/>
  <c r="U50" i="27"/>
  <c r="V50" i="27"/>
  <c r="K51" i="27"/>
  <c r="L51" i="27"/>
  <c r="M51" i="27"/>
  <c r="N51" i="27"/>
  <c r="O51" i="27"/>
  <c r="P51" i="27"/>
  <c r="Q51" i="27"/>
  <c r="R51" i="27"/>
  <c r="S51" i="27"/>
  <c r="T51" i="27"/>
  <c r="U51" i="27"/>
  <c r="V51" i="27"/>
  <c r="K52" i="27"/>
  <c r="L52" i="27"/>
  <c r="M52" i="27"/>
  <c r="N52" i="27"/>
  <c r="O52" i="27"/>
  <c r="P52" i="27"/>
  <c r="Q52" i="27"/>
  <c r="R52" i="27"/>
  <c r="S52" i="27"/>
  <c r="T52" i="27"/>
  <c r="U52" i="27"/>
  <c r="V52" i="27"/>
  <c r="K53" i="27"/>
  <c r="L53" i="27"/>
  <c r="M53" i="27"/>
  <c r="N53" i="27"/>
  <c r="O53" i="27"/>
  <c r="P53" i="27"/>
  <c r="Q53" i="27"/>
  <c r="R53" i="27"/>
  <c r="S53" i="27"/>
  <c r="T53" i="27"/>
  <c r="U53" i="27"/>
  <c r="V53" i="27"/>
  <c r="K54" i="27"/>
  <c r="L54" i="27"/>
  <c r="M54" i="27"/>
  <c r="N54" i="27"/>
  <c r="O54" i="27"/>
  <c r="P54" i="27"/>
  <c r="Q54" i="27"/>
  <c r="R54" i="27"/>
  <c r="S54" i="27"/>
  <c r="T54" i="27"/>
  <c r="U54" i="27"/>
  <c r="V54" i="27"/>
  <c r="K55" i="27"/>
  <c r="L55" i="27"/>
  <c r="M55" i="27"/>
  <c r="N55" i="27"/>
  <c r="O55" i="27"/>
  <c r="P55" i="27"/>
  <c r="Q55" i="27"/>
  <c r="R55" i="27"/>
  <c r="S55" i="27"/>
  <c r="T55" i="27"/>
  <c r="U55" i="27"/>
  <c r="V55" i="27"/>
  <c r="K56" i="27"/>
  <c r="L56" i="27"/>
  <c r="M56" i="27"/>
  <c r="N56" i="27"/>
  <c r="O56" i="27"/>
  <c r="P56" i="27"/>
  <c r="Q56" i="27"/>
  <c r="R56" i="27"/>
  <c r="S56" i="27"/>
  <c r="T56" i="27"/>
  <c r="U56" i="27"/>
  <c r="V56" i="27"/>
  <c r="K57" i="27"/>
  <c r="L57" i="27"/>
  <c r="M57" i="27"/>
  <c r="N57" i="27"/>
  <c r="O57" i="27"/>
  <c r="P57" i="27"/>
  <c r="Q57" i="27"/>
  <c r="R57" i="27"/>
  <c r="S57" i="27"/>
  <c r="T57" i="27"/>
  <c r="U57" i="27"/>
  <c r="V57" i="27"/>
  <c r="K58" i="27"/>
  <c r="L58" i="27"/>
  <c r="M58" i="27"/>
  <c r="N58" i="27"/>
  <c r="O58" i="27"/>
  <c r="P58" i="27"/>
  <c r="Q58" i="27"/>
  <c r="R58" i="27"/>
  <c r="S58" i="27"/>
  <c r="T58" i="27"/>
  <c r="U58" i="27"/>
  <c r="V58" i="27"/>
  <c r="K59" i="27"/>
  <c r="L59" i="27"/>
  <c r="M59" i="27"/>
  <c r="N59" i="27"/>
  <c r="O59" i="27"/>
  <c r="P59" i="27"/>
  <c r="Q59" i="27"/>
  <c r="R59" i="27"/>
  <c r="S59" i="27"/>
  <c r="T59" i="27"/>
  <c r="U59" i="27"/>
  <c r="V59" i="27"/>
  <c r="K60" i="27"/>
  <c r="L60" i="27"/>
  <c r="M60" i="27"/>
  <c r="N60" i="27"/>
  <c r="O60" i="27"/>
  <c r="P60" i="27"/>
  <c r="Q60" i="27"/>
  <c r="R60" i="27"/>
  <c r="S60" i="27"/>
  <c r="T60" i="27"/>
  <c r="U60" i="27"/>
  <c r="V60" i="27"/>
  <c r="K61" i="27"/>
  <c r="L61" i="27"/>
  <c r="M61" i="27"/>
  <c r="N61" i="27"/>
  <c r="O61" i="27"/>
  <c r="P61" i="27"/>
  <c r="Q61" i="27"/>
  <c r="R61" i="27"/>
  <c r="S61" i="27"/>
  <c r="T61" i="27"/>
  <c r="U61" i="27"/>
  <c r="V61" i="27"/>
  <c r="K62" i="27"/>
  <c r="L62" i="27"/>
  <c r="M62" i="27"/>
  <c r="N62" i="27"/>
  <c r="O62" i="27"/>
  <c r="P62" i="27"/>
  <c r="Q62" i="27"/>
  <c r="R62" i="27"/>
  <c r="S62" i="27"/>
  <c r="T62" i="27"/>
  <c r="U62" i="27"/>
  <c r="V62" i="27"/>
  <c r="K63" i="27"/>
  <c r="L63" i="27"/>
  <c r="M63" i="27"/>
  <c r="N63" i="27"/>
  <c r="O63" i="27"/>
  <c r="P63" i="27"/>
  <c r="Q63" i="27"/>
  <c r="R63" i="27"/>
  <c r="S63" i="27"/>
  <c r="T63" i="27"/>
  <c r="U63" i="27"/>
  <c r="V63" i="27"/>
  <c r="K64" i="27"/>
  <c r="L64" i="27"/>
  <c r="M64" i="27"/>
  <c r="N64" i="27"/>
  <c r="O64" i="27"/>
  <c r="P64" i="27"/>
  <c r="Q64" i="27"/>
  <c r="R64" i="27"/>
  <c r="S64" i="27"/>
  <c r="T64" i="27"/>
  <c r="U64" i="27"/>
  <c r="V64" i="27"/>
  <c r="K65" i="27"/>
  <c r="L65" i="27"/>
  <c r="M65" i="27"/>
  <c r="N65" i="27"/>
  <c r="O65" i="27"/>
  <c r="P65" i="27"/>
  <c r="Q65" i="27"/>
  <c r="R65" i="27"/>
  <c r="S65" i="27"/>
  <c r="T65" i="27"/>
  <c r="U65" i="27"/>
  <c r="V65" i="27"/>
  <c r="K66" i="27"/>
  <c r="L66" i="27"/>
  <c r="M66" i="27"/>
  <c r="N66" i="27"/>
  <c r="O66" i="27"/>
  <c r="P66" i="27"/>
  <c r="Q66" i="27"/>
  <c r="R66" i="27"/>
  <c r="S66" i="27"/>
  <c r="T66" i="27"/>
  <c r="U66" i="27"/>
  <c r="V66" i="27"/>
  <c r="K67" i="27"/>
  <c r="L67" i="27"/>
  <c r="M67" i="27"/>
  <c r="N67" i="27"/>
  <c r="O67" i="27"/>
  <c r="P67" i="27"/>
  <c r="Q67" i="27"/>
  <c r="R67" i="27"/>
  <c r="S67" i="27"/>
  <c r="T67" i="27"/>
  <c r="U67" i="27"/>
  <c r="V67" i="27"/>
  <c r="K68" i="27"/>
  <c r="L68" i="27"/>
  <c r="M68" i="27"/>
  <c r="N68" i="27"/>
  <c r="O68" i="27"/>
  <c r="P68" i="27"/>
  <c r="Q68" i="27"/>
  <c r="R68" i="27"/>
  <c r="S68" i="27"/>
  <c r="T68" i="27"/>
  <c r="U68" i="27"/>
  <c r="V68" i="27"/>
  <c r="K69" i="27"/>
  <c r="L69" i="27"/>
  <c r="M69" i="27"/>
  <c r="N69" i="27"/>
  <c r="O69" i="27"/>
  <c r="P69" i="27"/>
  <c r="Q69" i="27"/>
  <c r="R69" i="27"/>
  <c r="S69" i="27"/>
  <c r="T69" i="27"/>
  <c r="U69" i="27"/>
  <c r="V69" i="27"/>
  <c r="K70" i="27"/>
  <c r="L70" i="27"/>
  <c r="M70" i="27"/>
  <c r="N70" i="27"/>
  <c r="O70" i="27"/>
  <c r="P70" i="27"/>
  <c r="Q70" i="27"/>
  <c r="R70" i="27"/>
  <c r="S70" i="27"/>
  <c r="T70" i="27"/>
  <c r="U70" i="27"/>
  <c r="V70" i="27"/>
  <c r="K71" i="27"/>
  <c r="L71" i="27"/>
  <c r="M71" i="27"/>
  <c r="N71" i="27"/>
  <c r="O71" i="27"/>
  <c r="P71" i="27"/>
  <c r="Q71" i="27"/>
  <c r="R71" i="27"/>
  <c r="S71" i="27"/>
  <c r="T71" i="27"/>
  <c r="U71" i="27"/>
  <c r="V71" i="27"/>
  <c r="K72" i="27"/>
  <c r="L72" i="27"/>
  <c r="M72" i="27"/>
  <c r="N72" i="27"/>
  <c r="O72" i="27"/>
  <c r="P72" i="27"/>
  <c r="Q72" i="27"/>
  <c r="R72" i="27"/>
  <c r="S72" i="27"/>
  <c r="T72" i="27"/>
  <c r="U72" i="27"/>
  <c r="V72" i="27"/>
  <c r="K73" i="27"/>
  <c r="L73" i="27"/>
  <c r="M73" i="27"/>
  <c r="N73" i="27"/>
  <c r="O73" i="27"/>
  <c r="P73" i="27"/>
  <c r="Q73" i="27"/>
  <c r="R73" i="27"/>
  <c r="S73" i="27"/>
  <c r="T73" i="27"/>
  <c r="U73" i="27"/>
  <c r="V73" i="27"/>
  <c r="K74" i="27"/>
  <c r="L74" i="27"/>
  <c r="M74" i="27"/>
  <c r="N74" i="27"/>
  <c r="O74" i="27"/>
  <c r="P74" i="27"/>
  <c r="Q74" i="27"/>
  <c r="R74" i="27"/>
  <c r="S74" i="27"/>
  <c r="T74" i="27"/>
  <c r="U74" i="27"/>
  <c r="V74" i="27"/>
  <c r="K75" i="27"/>
  <c r="L75" i="27"/>
  <c r="M75" i="27"/>
  <c r="N75" i="27"/>
  <c r="O75" i="27"/>
  <c r="P75" i="27"/>
  <c r="Q75" i="27"/>
  <c r="R75" i="27"/>
  <c r="S75" i="27"/>
  <c r="T75" i="27"/>
  <c r="U75" i="27"/>
  <c r="V75" i="27"/>
  <c r="K76" i="27"/>
  <c r="L76" i="27"/>
  <c r="M76" i="27"/>
  <c r="N76" i="27"/>
  <c r="O76" i="27"/>
  <c r="P76" i="27"/>
  <c r="Q76" i="27"/>
  <c r="R76" i="27"/>
  <c r="S76" i="27"/>
  <c r="T76" i="27"/>
  <c r="U76" i="27"/>
  <c r="V76" i="27"/>
  <c r="K77" i="27"/>
  <c r="L77" i="27"/>
  <c r="M77" i="27"/>
  <c r="N77" i="27"/>
  <c r="O77" i="27"/>
  <c r="P77" i="27"/>
  <c r="Q77" i="27"/>
  <c r="R77" i="27"/>
  <c r="S77" i="27"/>
  <c r="T77" i="27"/>
  <c r="U77" i="27"/>
  <c r="V77" i="27"/>
  <c r="K78" i="27"/>
  <c r="L78" i="27"/>
  <c r="M78" i="27"/>
  <c r="N78" i="27"/>
  <c r="O78" i="27"/>
  <c r="P78" i="27"/>
  <c r="Q78" i="27"/>
  <c r="R78" i="27"/>
  <c r="S78" i="27"/>
  <c r="T78" i="27"/>
  <c r="U78" i="27"/>
  <c r="V78" i="27"/>
  <c r="K79" i="27"/>
  <c r="L79" i="27"/>
  <c r="M79" i="27"/>
  <c r="N79" i="27"/>
  <c r="O79" i="27"/>
  <c r="P79" i="27"/>
  <c r="Q79" i="27"/>
  <c r="R79" i="27"/>
  <c r="S79" i="27"/>
  <c r="T79" i="27"/>
  <c r="U79" i="27"/>
  <c r="V79" i="27"/>
  <c r="K80" i="27"/>
  <c r="L80" i="27"/>
  <c r="M80" i="27"/>
  <c r="N80" i="27"/>
  <c r="O80" i="27"/>
  <c r="P80" i="27"/>
  <c r="Q80" i="27"/>
  <c r="R80" i="27"/>
  <c r="S80" i="27"/>
  <c r="T80" i="27"/>
  <c r="U80" i="27"/>
  <c r="V80" i="27"/>
  <c r="K81" i="27"/>
  <c r="L81" i="27"/>
  <c r="M81" i="27"/>
  <c r="N81" i="27"/>
  <c r="O81" i="27"/>
  <c r="P81" i="27"/>
  <c r="Q81" i="27"/>
  <c r="R81" i="27"/>
  <c r="S81" i="27"/>
  <c r="T81" i="27"/>
  <c r="U81" i="27"/>
  <c r="V81" i="27"/>
  <c r="K82" i="27"/>
  <c r="L82" i="27"/>
  <c r="M82" i="27"/>
  <c r="L30" i="27"/>
  <c r="M30" i="27"/>
  <c r="N30" i="27"/>
  <c r="O30" i="27"/>
  <c r="P30" i="27"/>
  <c r="Q30" i="27"/>
  <c r="R30" i="27"/>
  <c r="S30" i="27"/>
  <c r="T30" i="27"/>
  <c r="U30" i="27"/>
  <c r="V30" i="27"/>
  <c r="K30" i="27"/>
  <c r="F87" i="27"/>
  <c r="F86" i="27"/>
  <c r="F85" i="27"/>
  <c r="F84" i="27"/>
  <c r="F83" i="27"/>
  <c r="F82" i="27"/>
  <c r="F81" i="27"/>
  <c r="F80" i="27"/>
  <c r="F79" i="27"/>
  <c r="F78" i="27"/>
  <c r="F77" i="27"/>
  <c r="F76" i="27"/>
  <c r="F75" i="27"/>
  <c r="F74" i="27"/>
  <c r="F73" i="27"/>
  <c r="F72" i="27"/>
  <c r="F71" i="27"/>
  <c r="F70" i="27"/>
  <c r="F69" i="27"/>
  <c r="F68" i="27"/>
  <c r="F67" i="27"/>
  <c r="F66" i="27"/>
  <c r="F65" i="27"/>
  <c r="F64" i="27"/>
  <c r="F63" i="27"/>
  <c r="F62" i="27"/>
  <c r="F61" i="27"/>
  <c r="F60" i="27"/>
  <c r="F59" i="27"/>
  <c r="F58" i="27"/>
  <c r="F57" i="27"/>
  <c r="F56" i="27"/>
  <c r="F55" i="27"/>
  <c r="F54" i="27"/>
  <c r="F53" i="27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B12" i="27"/>
  <c r="E10" i="27"/>
  <c r="G5" i="27"/>
  <c r="M30" i="12"/>
  <c r="N30" i="12"/>
  <c r="O30" i="12"/>
  <c r="P30" i="12"/>
  <c r="Q30" i="12"/>
  <c r="R30" i="12"/>
  <c r="S30" i="12"/>
  <c r="T30" i="12"/>
  <c r="U30" i="12"/>
  <c r="V30" i="12"/>
  <c r="M31" i="12"/>
  <c r="N31" i="12"/>
  <c r="O31" i="12"/>
  <c r="P31" i="12"/>
  <c r="Q31" i="12"/>
  <c r="R31" i="12"/>
  <c r="S31" i="12"/>
  <c r="T31" i="12"/>
  <c r="U31" i="12"/>
  <c r="V31" i="12"/>
  <c r="M32" i="12"/>
  <c r="N32" i="12"/>
  <c r="O32" i="12"/>
  <c r="P32" i="12"/>
  <c r="Q32" i="12"/>
  <c r="R32" i="12"/>
  <c r="S32" i="12"/>
  <c r="T32" i="12"/>
  <c r="U32" i="12"/>
  <c r="V32" i="12"/>
  <c r="M33" i="12"/>
  <c r="N33" i="12"/>
  <c r="O33" i="12"/>
  <c r="P33" i="12"/>
  <c r="Q33" i="12"/>
  <c r="R33" i="12"/>
  <c r="S33" i="12"/>
  <c r="T33" i="12"/>
  <c r="U33" i="12"/>
  <c r="V33" i="12"/>
  <c r="M34" i="12"/>
  <c r="N34" i="12"/>
  <c r="O34" i="12"/>
  <c r="P34" i="12"/>
  <c r="Q34" i="12"/>
  <c r="R34" i="12"/>
  <c r="S34" i="12"/>
  <c r="T34" i="12"/>
  <c r="U34" i="12"/>
  <c r="V34" i="12"/>
  <c r="M35" i="12"/>
  <c r="N35" i="12"/>
  <c r="O35" i="12"/>
  <c r="P35" i="12"/>
  <c r="Q35" i="12"/>
  <c r="R35" i="12"/>
  <c r="S35" i="12"/>
  <c r="T35" i="12"/>
  <c r="U35" i="12"/>
  <c r="V35" i="12"/>
  <c r="M36" i="12"/>
  <c r="N36" i="12"/>
  <c r="O36" i="12"/>
  <c r="P36" i="12"/>
  <c r="Q36" i="12"/>
  <c r="R36" i="12"/>
  <c r="S36" i="12"/>
  <c r="T36" i="12"/>
  <c r="U36" i="12"/>
  <c r="V36" i="12"/>
  <c r="M37" i="12"/>
  <c r="N37" i="12"/>
  <c r="O37" i="12"/>
  <c r="P37" i="12"/>
  <c r="Q37" i="12"/>
  <c r="R37" i="12"/>
  <c r="S37" i="12"/>
  <c r="T37" i="12"/>
  <c r="U37" i="12"/>
  <c r="V37" i="12"/>
  <c r="M38" i="12"/>
  <c r="N38" i="12"/>
  <c r="O38" i="12"/>
  <c r="P38" i="12"/>
  <c r="Q38" i="12"/>
  <c r="R38" i="12"/>
  <c r="S38" i="12"/>
  <c r="T38" i="12"/>
  <c r="U38" i="12"/>
  <c r="V38" i="12"/>
  <c r="M39" i="12"/>
  <c r="N39" i="12"/>
  <c r="O39" i="12"/>
  <c r="P39" i="12"/>
  <c r="Q39" i="12"/>
  <c r="R39" i="12"/>
  <c r="S39" i="12"/>
  <c r="T39" i="12"/>
  <c r="U39" i="12"/>
  <c r="V39" i="12"/>
  <c r="M40" i="12"/>
  <c r="N40" i="12"/>
  <c r="O40" i="12"/>
  <c r="P40" i="12"/>
  <c r="Q40" i="12"/>
  <c r="R40" i="12"/>
  <c r="S40" i="12"/>
  <c r="T40" i="12"/>
  <c r="U40" i="12"/>
  <c r="V40" i="12"/>
  <c r="M41" i="12"/>
  <c r="N41" i="12"/>
  <c r="O41" i="12"/>
  <c r="P41" i="12"/>
  <c r="Q41" i="12"/>
  <c r="R41" i="12"/>
  <c r="S41" i="12"/>
  <c r="T41" i="12"/>
  <c r="U41" i="12"/>
  <c r="V41" i="12"/>
  <c r="M42" i="12"/>
  <c r="N42" i="12"/>
  <c r="O42" i="12"/>
  <c r="P42" i="12"/>
  <c r="Q42" i="12"/>
  <c r="R42" i="12"/>
  <c r="S42" i="12"/>
  <c r="T42" i="12"/>
  <c r="U42" i="12"/>
  <c r="V42" i="12"/>
  <c r="M43" i="12"/>
  <c r="N43" i="12"/>
  <c r="O43" i="12"/>
  <c r="P43" i="12"/>
  <c r="Q43" i="12"/>
  <c r="R43" i="12"/>
  <c r="S43" i="12"/>
  <c r="T43" i="12"/>
  <c r="U43" i="12"/>
  <c r="V43" i="12"/>
  <c r="M44" i="12"/>
  <c r="N44" i="12"/>
  <c r="O44" i="12"/>
  <c r="P44" i="12"/>
  <c r="Q44" i="12"/>
  <c r="R44" i="12"/>
  <c r="S44" i="12"/>
  <c r="T44" i="12"/>
  <c r="U44" i="12"/>
  <c r="V44" i="12"/>
  <c r="M45" i="12"/>
  <c r="N45" i="12"/>
  <c r="O45" i="12"/>
  <c r="P45" i="12"/>
  <c r="Q45" i="12"/>
  <c r="R45" i="12"/>
  <c r="S45" i="12"/>
  <c r="T45" i="12"/>
  <c r="U45" i="12"/>
  <c r="V45" i="12"/>
  <c r="M46" i="12"/>
  <c r="N46" i="12"/>
  <c r="O46" i="12"/>
  <c r="P46" i="12"/>
  <c r="Q46" i="12"/>
  <c r="R46" i="12"/>
  <c r="S46" i="12"/>
  <c r="T46" i="12"/>
  <c r="U46" i="12"/>
  <c r="V46" i="12"/>
  <c r="M47" i="12"/>
  <c r="N47" i="12"/>
  <c r="O47" i="12"/>
  <c r="P47" i="12"/>
  <c r="Q47" i="12"/>
  <c r="R47" i="12"/>
  <c r="S47" i="12"/>
  <c r="T47" i="12"/>
  <c r="U47" i="12"/>
  <c r="V47" i="12"/>
  <c r="M48" i="12"/>
  <c r="N48" i="12"/>
  <c r="O48" i="12"/>
  <c r="P48" i="12"/>
  <c r="Q48" i="12"/>
  <c r="R48" i="12"/>
  <c r="S48" i="12"/>
  <c r="T48" i="12"/>
  <c r="U48" i="12"/>
  <c r="V48" i="12"/>
  <c r="M49" i="12"/>
  <c r="N49" i="12"/>
  <c r="O49" i="12"/>
  <c r="P49" i="12"/>
  <c r="Q49" i="12"/>
  <c r="R49" i="12"/>
  <c r="S49" i="12"/>
  <c r="T49" i="12"/>
  <c r="U49" i="12"/>
  <c r="V49" i="12"/>
  <c r="M50" i="12"/>
  <c r="N50" i="12"/>
  <c r="O50" i="12"/>
  <c r="P50" i="12"/>
  <c r="Q50" i="12"/>
  <c r="R50" i="12"/>
  <c r="S50" i="12"/>
  <c r="T50" i="12"/>
  <c r="U50" i="12"/>
  <c r="V50" i="12"/>
  <c r="M51" i="12"/>
  <c r="N51" i="12"/>
  <c r="O51" i="12"/>
  <c r="P51" i="12"/>
  <c r="Q51" i="12"/>
  <c r="R51" i="12"/>
  <c r="S51" i="12"/>
  <c r="T51" i="12"/>
  <c r="U51" i="12"/>
  <c r="V51" i="12"/>
  <c r="M52" i="12"/>
  <c r="N52" i="12"/>
  <c r="O52" i="12"/>
  <c r="P52" i="12"/>
  <c r="Q52" i="12"/>
  <c r="R52" i="12"/>
  <c r="S52" i="12"/>
  <c r="T52" i="12"/>
  <c r="U52" i="12"/>
  <c r="V52" i="12"/>
  <c r="M53" i="12"/>
  <c r="N53" i="12"/>
  <c r="O53" i="12"/>
  <c r="P53" i="12"/>
  <c r="Q53" i="12"/>
  <c r="R53" i="12"/>
  <c r="S53" i="12"/>
  <c r="T53" i="12"/>
  <c r="U53" i="12"/>
  <c r="V53" i="12"/>
  <c r="M54" i="12"/>
  <c r="N54" i="12"/>
  <c r="O54" i="12"/>
  <c r="P54" i="12"/>
  <c r="Q54" i="12"/>
  <c r="R54" i="12"/>
  <c r="S54" i="12"/>
  <c r="T54" i="12"/>
  <c r="U54" i="12"/>
  <c r="V54" i="12"/>
  <c r="M55" i="12"/>
  <c r="N55" i="12"/>
  <c r="O55" i="12"/>
  <c r="P55" i="12"/>
  <c r="Q55" i="12"/>
  <c r="R55" i="12"/>
  <c r="S55" i="12"/>
  <c r="T55" i="12"/>
  <c r="U55" i="12"/>
  <c r="V55" i="12"/>
  <c r="M56" i="12"/>
  <c r="N56" i="12"/>
  <c r="O56" i="12"/>
  <c r="P56" i="12"/>
  <c r="Q56" i="12"/>
  <c r="R56" i="12"/>
  <c r="S56" i="12"/>
  <c r="T56" i="12"/>
  <c r="U56" i="12"/>
  <c r="V56" i="12"/>
  <c r="M57" i="12"/>
  <c r="N57" i="12"/>
  <c r="O57" i="12"/>
  <c r="P57" i="12"/>
  <c r="Q57" i="12"/>
  <c r="R57" i="12"/>
  <c r="S57" i="12"/>
  <c r="T57" i="12"/>
  <c r="U57" i="12"/>
  <c r="V57" i="12"/>
  <c r="M58" i="12"/>
  <c r="N58" i="12"/>
  <c r="O58" i="12"/>
  <c r="P58" i="12"/>
  <c r="Q58" i="12"/>
  <c r="R58" i="12"/>
  <c r="S58" i="12"/>
  <c r="T58" i="12"/>
  <c r="U58" i="12"/>
  <c r="V58" i="12"/>
  <c r="M59" i="12"/>
  <c r="N59" i="12"/>
  <c r="O59" i="12"/>
  <c r="P59" i="12"/>
  <c r="Q59" i="12"/>
  <c r="R59" i="12"/>
  <c r="S59" i="12"/>
  <c r="T59" i="12"/>
  <c r="U59" i="12"/>
  <c r="V59" i="12"/>
  <c r="M60" i="12"/>
  <c r="N60" i="12"/>
  <c r="O60" i="12"/>
  <c r="P60" i="12"/>
  <c r="Q60" i="12"/>
  <c r="R60" i="12"/>
  <c r="S60" i="12"/>
  <c r="T60" i="12"/>
  <c r="U60" i="12"/>
  <c r="V60" i="12"/>
  <c r="M61" i="12"/>
  <c r="N61" i="12"/>
  <c r="O61" i="12"/>
  <c r="P61" i="12"/>
  <c r="Q61" i="12"/>
  <c r="R61" i="12"/>
  <c r="S61" i="12"/>
  <c r="T61" i="12"/>
  <c r="U61" i="12"/>
  <c r="V61" i="12"/>
  <c r="M62" i="12"/>
  <c r="N62" i="12"/>
  <c r="O62" i="12"/>
  <c r="P62" i="12"/>
  <c r="Q62" i="12"/>
  <c r="R62" i="12"/>
  <c r="S62" i="12"/>
  <c r="T62" i="12"/>
  <c r="U62" i="12"/>
  <c r="V62" i="12"/>
  <c r="M63" i="12"/>
  <c r="N63" i="12"/>
  <c r="O63" i="12"/>
  <c r="P63" i="12"/>
  <c r="Q63" i="12"/>
  <c r="R63" i="12"/>
  <c r="S63" i="12"/>
  <c r="T63" i="12"/>
  <c r="U63" i="12"/>
  <c r="V63" i="12"/>
  <c r="M64" i="12"/>
  <c r="N64" i="12"/>
  <c r="O64" i="12"/>
  <c r="P64" i="12"/>
  <c r="Q64" i="12"/>
  <c r="R64" i="12"/>
  <c r="S64" i="12"/>
  <c r="T64" i="12"/>
  <c r="U64" i="12"/>
  <c r="V64" i="12"/>
  <c r="M65" i="12"/>
  <c r="N65" i="12"/>
  <c r="O65" i="12"/>
  <c r="P65" i="12"/>
  <c r="Q65" i="12"/>
  <c r="R65" i="12"/>
  <c r="S65" i="12"/>
  <c r="T65" i="12"/>
  <c r="U65" i="12"/>
  <c r="V65" i="12"/>
  <c r="M66" i="12"/>
  <c r="N66" i="12"/>
  <c r="O66" i="12"/>
  <c r="P66" i="12"/>
  <c r="Q66" i="12"/>
  <c r="R66" i="12"/>
  <c r="S66" i="12"/>
  <c r="T66" i="12"/>
  <c r="U66" i="12"/>
  <c r="V66" i="12"/>
  <c r="M67" i="12"/>
  <c r="N67" i="12"/>
  <c r="O67" i="12"/>
  <c r="P67" i="12"/>
  <c r="Q67" i="12"/>
  <c r="R67" i="12"/>
  <c r="S67" i="12"/>
  <c r="T67" i="12"/>
  <c r="U67" i="12"/>
  <c r="V67" i="12"/>
  <c r="M68" i="12"/>
  <c r="N68" i="12"/>
  <c r="O68" i="12"/>
  <c r="P68" i="12"/>
  <c r="Q68" i="12"/>
  <c r="R68" i="12"/>
  <c r="S68" i="12"/>
  <c r="T68" i="12"/>
  <c r="U68" i="12"/>
  <c r="V68" i="12"/>
  <c r="M69" i="12"/>
  <c r="N69" i="12"/>
  <c r="O69" i="12"/>
  <c r="P69" i="12"/>
  <c r="Q69" i="12"/>
  <c r="R69" i="12"/>
  <c r="S69" i="12"/>
  <c r="T69" i="12"/>
  <c r="U69" i="12"/>
  <c r="V69" i="12"/>
  <c r="M70" i="12"/>
  <c r="N70" i="12"/>
  <c r="O70" i="12"/>
  <c r="P70" i="12"/>
  <c r="Q70" i="12"/>
  <c r="R70" i="12"/>
  <c r="S70" i="12"/>
  <c r="T70" i="12"/>
  <c r="U70" i="12"/>
  <c r="V70" i="12"/>
  <c r="M71" i="12"/>
  <c r="N71" i="12"/>
  <c r="O71" i="12"/>
  <c r="P71" i="12"/>
  <c r="Q71" i="12"/>
  <c r="R71" i="12"/>
  <c r="S71" i="12"/>
  <c r="T71" i="12"/>
  <c r="U71" i="12"/>
  <c r="V71" i="12"/>
  <c r="M72" i="12"/>
  <c r="N72" i="12"/>
  <c r="O72" i="12"/>
  <c r="P72" i="12"/>
  <c r="Q72" i="12"/>
  <c r="R72" i="12"/>
  <c r="S72" i="12"/>
  <c r="T72" i="12"/>
  <c r="U72" i="12"/>
  <c r="V72" i="12"/>
  <c r="M73" i="12"/>
  <c r="N73" i="12"/>
  <c r="O73" i="12"/>
  <c r="P73" i="12"/>
  <c r="Q73" i="12"/>
  <c r="R73" i="12"/>
  <c r="S73" i="12"/>
  <c r="T73" i="12"/>
  <c r="U73" i="12"/>
  <c r="V73" i="12"/>
  <c r="M74" i="12"/>
  <c r="N74" i="12"/>
  <c r="O74" i="12"/>
  <c r="P74" i="12"/>
  <c r="Q74" i="12"/>
  <c r="R74" i="12"/>
  <c r="S74" i="12"/>
  <c r="T74" i="12"/>
  <c r="U74" i="12"/>
  <c r="V74" i="12"/>
  <c r="M75" i="12"/>
  <c r="N75" i="12"/>
  <c r="O75" i="12"/>
  <c r="P75" i="12"/>
  <c r="Q75" i="12"/>
  <c r="R75" i="12"/>
  <c r="S75" i="12"/>
  <c r="T75" i="12"/>
  <c r="U75" i="12"/>
  <c r="V75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59" i="12"/>
  <c r="K60" i="12"/>
  <c r="K61" i="12"/>
  <c r="K62" i="12"/>
  <c r="K63" i="12"/>
  <c r="K64" i="12"/>
  <c r="K65" i="12"/>
  <c r="K66" i="12"/>
  <c r="K67" i="12"/>
  <c r="K68" i="12"/>
  <c r="K69" i="12"/>
  <c r="K70" i="12"/>
  <c r="K71" i="12"/>
  <c r="K72" i="12"/>
  <c r="K73" i="12"/>
  <c r="K74" i="12"/>
  <c r="K75" i="12"/>
  <c r="L30" i="12"/>
  <c r="K30" i="12"/>
  <c r="E14" i="27" l="1"/>
  <c r="E86" i="27"/>
  <c r="E81" i="27"/>
  <c r="E87" i="27"/>
  <c r="E12" i="27" s="1"/>
  <c r="E79" i="27"/>
  <c r="E77" i="27"/>
  <c r="E73" i="27"/>
  <c r="E72" i="27"/>
  <c r="E71" i="27"/>
  <c r="E69" i="27"/>
  <c r="E68" i="27"/>
  <c r="E64" i="27"/>
  <c r="E63" i="27"/>
  <c r="E61" i="27"/>
  <c r="E58" i="27"/>
  <c r="E49" i="27"/>
  <c r="E40" i="27"/>
  <c r="E82" i="27"/>
  <c r="E84" i="27"/>
  <c r="E52" i="27"/>
  <c r="E45" i="27"/>
  <c r="E42" i="27"/>
  <c r="E41" i="27"/>
  <c r="E39" i="27"/>
  <c r="E37" i="27"/>
  <c r="E36" i="27"/>
  <c r="E34" i="27"/>
  <c r="E33" i="27"/>
  <c r="E32" i="27"/>
  <c r="E83" i="27"/>
  <c r="E80" i="27"/>
  <c r="E66" i="27"/>
  <c r="E59" i="27"/>
  <c r="E57" i="27"/>
  <c r="E55" i="27"/>
  <c r="E85" i="27"/>
  <c r="E75" i="27"/>
  <c r="E74" i="27"/>
  <c r="E65" i="27"/>
  <c r="E53" i="27"/>
  <c r="E76" i="27"/>
  <c r="E70" i="27"/>
  <c r="E67" i="27"/>
  <c r="E30" i="27"/>
  <c r="E60" i="27"/>
  <c r="E56" i="27"/>
  <c r="E50" i="27"/>
  <c r="E43" i="27"/>
  <c r="E78" i="27"/>
  <c r="E62" i="27"/>
  <c r="E54" i="27"/>
  <c r="E51" i="27"/>
  <c r="E48" i="27"/>
  <c r="E47" i="27"/>
  <c r="E46" i="27"/>
  <c r="E44" i="27"/>
  <c r="E38" i="27"/>
  <c r="E35" i="27"/>
  <c r="E31" i="27"/>
  <c r="C22" i="27" l="1"/>
  <c r="I16" i="13"/>
  <c r="I15" i="13"/>
  <c r="I14" i="13"/>
  <c r="I13" i="13"/>
  <c r="I9" i="13"/>
  <c r="I10" i="13"/>
  <c r="F9" i="20"/>
  <c r="E9" i="20" l="1"/>
  <c r="D9" i="20"/>
  <c r="C9" i="20"/>
  <c r="E11" i="5"/>
  <c r="F11" i="5" s="1"/>
  <c r="G11" i="5" s="1"/>
  <c r="E10" i="5"/>
  <c r="F10" i="5" s="1"/>
  <c r="G10" i="5" s="1"/>
  <c r="P43" i="4"/>
  <c r="H7" i="4"/>
  <c r="G7" i="4"/>
  <c r="F7" i="4"/>
  <c r="E7" i="4"/>
  <c r="D7" i="4"/>
  <c r="C7" i="4"/>
  <c r="E73" i="23"/>
  <c r="E76" i="23" s="1"/>
  <c r="F22" i="23"/>
  <c r="F23" i="23" s="1"/>
  <c r="F6" i="23"/>
  <c r="C30" i="13"/>
  <c r="C29" i="13"/>
  <c r="C28" i="13"/>
  <c r="C27" i="13"/>
  <c r="G24" i="13"/>
  <c r="F57" i="20" l="1"/>
  <c r="F56" i="20"/>
  <c r="F51" i="20"/>
  <c r="F50" i="20"/>
  <c r="F45" i="20"/>
  <c r="F44" i="20"/>
  <c r="F39" i="20"/>
  <c r="F38" i="20"/>
  <c r="F33" i="20"/>
  <c r="F32" i="20"/>
  <c r="F27" i="20"/>
  <c r="F26" i="20"/>
  <c r="F21" i="20"/>
  <c r="F20" i="20"/>
  <c r="F15" i="20"/>
  <c r="F14" i="20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E7" i="12" l="1"/>
  <c r="G7" i="12"/>
  <c r="K13" i="7" l="1"/>
  <c r="K12" i="7"/>
  <c r="F75" i="12" l="1"/>
  <c r="F69" i="12"/>
  <c r="O43" i="4" l="1"/>
  <c r="F65" i="12" l="1"/>
  <c r="F66" i="12"/>
  <c r="F67" i="12"/>
  <c r="F68" i="12"/>
  <c r="F70" i="12"/>
  <c r="F71" i="12"/>
  <c r="F72" i="12"/>
  <c r="F73" i="12"/>
  <c r="F74" i="12"/>
  <c r="E75" i="12" l="1"/>
  <c r="E70" i="12"/>
  <c r="E74" i="12"/>
  <c r="E73" i="12"/>
  <c r="E72" i="12"/>
  <c r="E69" i="12"/>
  <c r="E68" i="12"/>
  <c r="E65" i="12"/>
  <c r="E66" i="12"/>
  <c r="E71" i="12"/>
  <c r="E67" i="12"/>
  <c r="I28" i="7"/>
  <c r="D45" i="20" s="1"/>
  <c r="D57" i="20" s="1"/>
  <c r="D69" i="20" s="1"/>
  <c r="G68" i="20" s="1"/>
  <c r="I27" i="7"/>
  <c r="D44" i="20" s="1"/>
  <c r="D56" i="20" s="1"/>
  <c r="D68" i="20" s="1"/>
  <c r="I13" i="7"/>
  <c r="D39" i="20" s="1"/>
  <c r="D51" i="20" s="1"/>
  <c r="D63" i="20" s="1"/>
  <c r="I12" i="7"/>
  <c r="D38" i="20" s="1"/>
  <c r="D50" i="20" s="1"/>
  <c r="D62" i="20" s="1"/>
  <c r="G62" i="20" l="1"/>
  <c r="G63" i="20"/>
  <c r="G69" i="20"/>
  <c r="N43" i="4"/>
  <c r="M43" i="4"/>
  <c r="E26" i="5" l="1"/>
  <c r="F26" i="5"/>
  <c r="D26" i="5"/>
  <c r="D84" i="11"/>
  <c r="D82" i="11"/>
  <c r="E82" i="11" s="1"/>
  <c r="F82" i="11" s="1"/>
  <c r="I7" i="4" l="1"/>
  <c r="E30" i="24" l="1"/>
  <c r="E29" i="24"/>
  <c r="H56" i="13"/>
  <c r="G6" i="13"/>
  <c r="I56" i="13" l="1"/>
  <c r="J56" i="13" s="1"/>
  <c r="K56" i="13" s="1"/>
  <c r="L56" i="13" l="1"/>
  <c r="I76" i="11" s="1"/>
  <c r="H13" i="7"/>
  <c r="H12" i="7"/>
  <c r="G13" i="7"/>
  <c r="G12" i="7"/>
  <c r="F13" i="7"/>
  <c r="D20" i="24" s="1"/>
  <c r="F12" i="7"/>
  <c r="D19" i="24" s="1"/>
  <c r="M56" i="13" l="1"/>
  <c r="J76" i="11" s="1"/>
  <c r="E24" i="24"/>
  <c r="D93" i="11" l="1"/>
  <c r="D27" i="7" l="1"/>
  <c r="E27" i="7"/>
  <c r="F27" i="7"/>
  <c r="D29" i="24" s="1"/>
  <c r="G27" i="7"/>
  <c r="H27" i="7"/>
  <c r="D28" i="7"/>
  <c r="E28" i="7"/>
  <c r="F28" i="7"/>
  <c r="D30" i="24" s="1"/>
  <c r="G28" i="7"/>
  <c r="H28" i="7"/>
  <c r="D21" i="20" l="1"/>
  <c r="D33" i="20"/>
  <c r="G69" i="13" l="1"/>
  <c r="F44" i="13" s="1"/>
  <c r="G67" i="13"/>
  <c r="F52" i="12" l="1"/>
  <c r="G5" i="12"/>
  <c r="G25" i="5" l="1"/>
  <c r="G24" i="5"/>
  <c r="G26" i="5" s="1"/>
  <c r="E21" i="20" l="1"/>
  <c r="E20" i="20"/>
  <c r="E52" i="12" l="1"/>
  <c r="F30" i="12" l="1"/>
  <c r="E93" i="11" l="1"/>
  <c r="D23" i="11"/>
  <c r="D24" i="11" s="1"/>
  <c r="D85" i="11" l="1"/>
  <c r="D83" i="11"/>
  <c r="E83" i="11" s="1"/>
  <c r="F83" i="11" s="1"/>
  <c r="G83" i="11" s="1"/>
  <c r="H83" i="11" s="1"/>
  <c r="I83" i="11" s="1"/>
  <c r="J83" i="11" s="1"/>
  <c r="D81" i="11"/>
  <c r="D80" i="11"/>
  <c r="D79" i="11"/>
  <c r="D78" i="11"/>
  <c r="D77" i="11"/>
  <c r="D76" i="11"/>
  <c r="D75" i="11"/>
  <c r="B12" i="12" l="1"/>
  <c r="I69" i="13" l="1"/>
  <c r="H44" i="13" s="1"/>
  <c r="H69" i="13"/>
  <c r="G44" i="13" s="1"/>
  <c r="F69" i="13"/>
  <c r="E44" i="13" s="1"/>
  <c r="E69" i="13"/>
  <c r="D44" i="13" s="1"/>
  <c r="D69" i="13"/>
  <c r="C44" i="13" s="1"/>
  <c r="I67" i="13"/>
  <c r="H67" i="13"/>
  <c r="F67" i="13"/>
  <c r="E67" i="13"/>
  <c r="D67" i="13"/>
  <c r="F31" i="12" l="1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E14" i="12" l="1"/>
  <c r="E10" i="12"/>
  <c r="E13" i="7"/>
  <c r="D13" i="7"/>
  <c r="E12" i="7"/>
  <c r="D12" i="7"/>
  <c r="E78" i="11"/>
  <c r="F76" i="11"/>
  <c r="D96" i="11"/>
  <c r="E96" i="11" s="1"/>
  <c r="F96" i="11" s="1"/>
  <c r="G96" i="11" s="1"/>
  <c r="H96" i="11" s="1"/>
  <c r="I96" i="11" s="1"/>
  <c r="J96" i="11" s="1"/>
  <c r="F93" i="11"/>
  <c r="D92" i="11"/>
  <c r="E85" i="11"/>
  <c r="E84" i="11"/>
  <c r="E81" i="11"/>
  <c r="F81" i="11" s="1"/>
  <c r="G81" i="11" s="1"/>
  <c r="H81" i="11" s="1"/>
  <c r="I81" i="11" s="1"/>
  <c r="J81" i="11" s="1"/>
  <c r="E80" i="11"/>
  <c r="D88" i="11"/>
  <c r="E88" i="11" s="1"/>
  <c r="D87" i="11"/>
  <c r="D86" i="11"/>
  <c r="E86" i="11" s="1"/>
  <c r="F86" i="11" s="1"/>
  <c r="G86" i="11" s="1"/>
  <c r="H86" i="11" s="1"/>
  <c r="I86" i="11" s="1"/>
  <c r="J86" i="11" s="1"/>
  <c r="D97" i="11"/>
  <c r="E97" i="11" s="1"/>
  <c r="D53" i="11"/>
  <c r="D47" i="11"/>
  <c r="D94" i="11" s="1"/>
  <c r="D9" i="11"/>
  <c r="D11" i="11" s="1"/>
  <c r="D14" i="11" s="1"/>
  <c r="E30" i="12" l="1"/>
  <c r="G93" i="11"/>
  <c r="E31" i="12"/>
  <c r="E32" i="12"/>
  <c r="D27" i="20"/>
  <c r="D15" i="20"/>
  <c r="D26" i="20"/>
  <c r="D32" i="20"/>
  <c r="D20" i="20"/>
  <c r="D14" i="20"/>
  <c r="E64" i="12"/>
  <c r="E92" i="11"/>
  <c r="F80" i="11"/>
  <c r="G82" i="11"/>
  <c r="H82" i="11" s="1"/>
  <c r="I82" i="11" s="1"/>
  <c r="J82" i="11" s="1"/>
  <c r="E51" i="12"/>
  <c r="H25" i="5"/>
  <c r="I25" i="5" s="1"/>
  <c r="F88" i="11"/>
  <c r="G88" i="11" s="1"/>
  <c r="D17" i="11"/>
  <c r="D25" i="11" s="1"/>
  <c r="F97" i="11"/>
  <c r="G97" i="11" s="1"/>
  <c r="E79" i="11"/>
  <c r="E87" i="11"/>
  <c r="D39" i="11"/>
  <c r="E47" i="12"/>
  <c r="E55" i="12"/>
  <c r="E39" i="12"/>
  <c r="E41" i="12"/>
  <c r="E43" i="12"/>
  <c r="E45" i="12"/>
  <c r="E37" i="12"/>
  <c r="E63" i="12"/>
  <c r="H24" i="5"/>
  <c r="E94" i="11"/>
  <c r="D61" i="11"/>
  <c r="D70" i="11" s="1"/>
  <c r="D95" i="11"/>
  <c r="E95" i="11" s="1"/>
  <c r="F95" i="11" s="1"/>
  <c r="G95" i="11" s="1"/>
  <c r="H95" i="11" s="1"/>
  <c r="I95" i="11" s="1"/>
  <c r="J95" i="11" s="1"/>
  <c r="E76" i="11"/>
  <c r="F85" i="11"/>
  <c r="G85" i="11" s="1"/>
  <c r="H85" i="11" s="1"/>
  <c r="I85" i="11" s="1"/>
  <c r="J85" i="11" s="1"/>
  <c r="E77" i="11"/>
  <c r="E75" i="11"/>
  <c r="F75" i="11" s="1"/>
  <c r="F84" i="11"/>
  <c r="G84" i="11" s="1"/>
  <c r="H84" i="11" s="1"/>
  <c r="I84" i="11" s="1"/>
  <c r="J84" i="11" s="1"/>
  <c r="E36" i="12"/>
  <c r="E56" i="12"/>
  <c r="E44" i="12"/>
  <c r="E53" i="12"/>
  <c r="E59" i="12"/>
  <c r="E34" i="12"/>
  <c r="E38" i="12"/>
  <c r="E49" i="12"/>
  <c r="E57" i="12"/>
  <c r="E61" i="12"/>
  <c r="E42" i="12"/>
  <c r="E46" i="12"/>
  <c r="E60" i="12"/>
  <c r="E50" i="12"/>
  <c r="E54" i="12"/>
  <c r="E40" i="12"/>
  <c r="E58" i="12"/>
  <c r="E62" i="12"/>
  <c r="E33" i="12"/>
  <c r="E35" i="12"/>
  <c r="E48" i="12"/>
  <c r="H26" i="5" l="1"/>
  <c r="I24" i="5"/>
  <c r="J25" i="5"/>
  <c r="E57" i="20" s="1"/>
  <c r="E45" i="20"/>
  <c r="E12" i="12"/>
  <c r="C22" i="12" s="1"/>
  <c r="E32" i="20"/>
  <c r="E33" i="20"/>
  <c r="H93" i="11"/>
  <c r="I93" i="11" s="1"/>
  <c r="J93" i="11" s="1"/>
  <c r="F92" i="11"/>
  <c r="G21" i="20"/>
  <c r="G20" i="20"/>
  <c r="E46" i="13"/>
  <c r="F46" i="13" s="1"/>
  <c r="G46" i="13" s="1"/>
  <c r="H46" i="13" s="1"/>
  <c r="F78" i="11"/>
  <c r="F77" i="11"/>
  <c r="F79" i="11"/>
  <c r="H88" i="11"/>
  <c r="I88" i="11" s="1"/>
  <c r="J88" i="11" s="1"/>
  <c r="H97" i="11"/>
  <c r="I97" i="11" s="1"/>
  <c r="J97" i="11" s="1"/>
  <c r="H76" i="11"/>
  <c r="G76" i="11"/>
  <c r="G75" i="11"/>
  <c r="G80" i="11"/>
  <c r="H80" i="11" s="1"/>
  <c r="I80" i="11" s="1"/>
  <c r="J80" i="11" s="1"/>
  <c r="D89" i="11"/>
  <c r="F87" i="11"/>
  <c r="G87" i="11" s="1"/>
  <c r="D98" i="11"/>
  <c r="F94" i="11"/>
  <c r="E98" i="11"/>
  <c r="G33" i="20" l="1"/>
  <c r="J24" i="5"/>
  <c r="E44" i="20"/>
  <c r="I26" i="5"/>
  <c r="G32" i="20"/>
  <c r="G92" i="11"/>
  <c r="G79" i="11"/>
  <c r="H79" i="11" s="1"/>
  <c r="I79" i="11" s="1"/>
  <c r="J79" i="11" s="1"/>
  <c r="G77" i="11"/>
  <c r="H77" i="11" s="1"/>
  <c r="I77" i="11" s="1"/>
  <c r="J77" i="11" s="1"/>
  <c r="G78" i="11"/>
  <c r="H78" i="11" s="1"/>
  <c r="I78" i="11" s="1"/>
  <c r="J78" i="11" s="1"/>
  <c r="G94" i="11"/>
  <c r="H75" i="11"/>
  <c r="I75" i="11" s="1"/>
  <c r="H87" i="11"/>
  <c r="I87" i="11" s="1"/>
  <c r="J87" i="11" s="1"/>
  <c r="D100" i="11"/>
  <c r="E89" i="11"/>
  <c r="E100" i="11" s="1"/>
  <c r="F98" i="11"/>
  <c r="F89" i="11"/>
  <c r="J26" i="5" l="1"/>
  <c r="E56" i="20"/>
  <c r="J75" i="11"/>
  <c r="J89" i="11" s="1"/>
  <c r="I89" i="11"/>
  <c r="H92" i="11"/>
  <c r="I92" i="11" s="1"/>
  <c r="G89" i="11"/>
  <c r="G43" i="4"/>
  <c r="H94" i="11"/>
  <c r="G98" i="11"/>
  <c r="H89" i="11"/>
  <c r="F100" i="11"/>
  <c r="G56" i="20" l="1"/>
  <c r="G57" i="20"/>
  <c r="H98" i="11"/>
  <c r="H100" i="11" s="1"/>
  <c r="I94" i="11"/>
  <c r="J94" i="11" s="1"/>
  <c r="J92" i="11"/>
  <c r="I43" i="4"/>
  <c r="G100" i="11"/>
  <c r="K43" i="4"/>
  <c r="C43" i="4"/>
  <c r="J98" i="11" l="1"/>
  <c r="J100" i="11" s="1"/>
  <c r="I98" i="11"/>
  <c r="I100" i="11" s="1"/>
  <c r="E43" i="4"/>
  <c r="D43" i="4" l="1"/>
  <c r="C6" i="24" s="1"/>
  <c r="F43" i="4"/>
  <c r="H43" i="4"/>
  <c r="L43" i="4"/>
  <c r="J43" i="4"/>
  <c r="C8" i="24" l="1"/>
  <c r="C7" i="24"/>
  <c r="F29" i="24" l="1"/>
  <c r="G29" i="24" s="1"/>
  <c r="F19" i="24"/>
  <c r="F30" i="24"/>
  <c r="G30" i="24" s="1"/>
  <c r="F20" i="24"/>
  <c r="F12" i="5" l="1"/>
  <c r="E20" i="24"/>
  <c r="H11" i="5"/>
  <c r="E15" i="20" l="1"/>
  <c r="I11" i="5"/>
  <c r="J11" i="5" s="1"/>
  <c r="G12" i="5"/>
  <c r="E19" i="24"/>
  <c r="G19" i="24" s="1"/>
  <c r="H10" i="5"/>
  <c r="I10" i="5" s="1"/>
  <c r="J10" i="5" s="1"/>
  <c r="K11" i="5" l="1"/>
  <c r="E51" i="20" s="1"/>
  <c r="E39" i="20"/>
  <c r="E38" i="20"/>
  <c r="K10" i="5"/>
  <c r="J12" i="5"/>
  <c r="G20" i="24"/>
  <c r="E27" i="20"/>
  <c r="E14" i="20"/>
  <c r="G14" i="20" s="1"/>
  <c r="H12" i="5"/>
  <c r="G38" i="20" l="1"/>
  <c r="G15" i="20"/>
  <c r="K12" i="5"/>
  <c r="E50" i="20"/>
  <c r="G39" i="20"/>
  <c r="I12" i="5"/>
  <c r="E26" i="20"/>
  <c r="G26" i="20" s="1"/>
  <c r="G27" i="20" l="1"/>
  <c r="G50" i="20"/>
  <c r="G51" i="20"/>
  <c r="G45" i="20" l="1"/>
  <c r="G44" i="20"/>
</calcChain>
</file>

<file path=xl/sharedStrings.xml><?xml version="1.0" encoding="utf-8"?>
<sst xmlns="http://schemas.openxmlformats.org/spreadsheetml/2006/main" count="1157" uniqueCount="641">
  <si>
    <t>Comisión Reguladora de Energía</t>
  </si>
  <si>
    <t>Subtransmisión</t>
  </si>
  <si>
    <t>Transmisión</t>
  </si>
  <si>
    <t>Nivel de tensión</t>
  </si>
  <si>
    <t>&lt; 220 kV</t>
  </si>
  <si>
    <t>&gt;= 220 kV</t>
  </si>
  <si>
    <t>I.a Generadores</t>
  </si>
  <si>
    <t>Año</t>
  </si>
  <si>
    <t>TOTAL</t>
  </si>
  <si>
    <t>Variables</t>
  </si>
  <si>
    <t>Concepto</t>
  </si>
  <si>
    <t>A</t>
  </si>
  <si>
    <t>Productos de explotación</t>
  </si>
  <si>
    <t>B</t>
  </si>
  <si>
    <t>Costos de explotación</t>
  </si>
  <si>
    <t>C</t>
  </si>
  <si>
    <t>Depreciación</t>
  </si>
  <si>
    <t>D</t>
  </si>
  <si>
    <t>Indirectos de Oficinas Nacionales</t>
  </si>
  <si>
    <t>E = Suma (B,C,D)</t>
  </si>
  <si>
    <t>F = A - E</t>
  </si>
  <si>
    <t>G</t>
  </si>
  <si>
    <t>Costo de obligaciones laborales</t>
  </si>
  <si>
    <t>H = F - G</t>
  </si>
  <si>
    <t>I</t>
  </si>
  <si>
    <t>(Productos) ajenos a la explotación</t>
  </si>
  <si>
    <t>J = H - I</t>
  </si>
  <si>
    <t>K</t>
  </si>
  <si>
    <t>Costo financiero</t>
  </si>
  <si>
    <t>L</t>
  </si>
  <si>
    <t>Aprovechamiento</t>
  </si>
  <si>
    <t>M</t>
  </si>
  <si>
    <t>Insufiencia tarifaria</t>
  </si>
  <si>
    <t>N = M - L</t>
  </si>
  <si>
    <t>Cancelación del subsidio no cubierto por aprovechamiento</t>
  </si>
  <si>
    <t>ISR Remanente distribuible</t>
  </si>
  <si>
    <t>Por grupo de gastos</t>
  </si>
  <si>
    <t>Remuneraciones y prestaciones al personal</t>
  </si>
  <si>
    <t>J</t>
  </si>
  <si>
    <t>Energéticos y fuerza comprada</t>
  </si>
  <si>
    <t>Mantenimiento y servicios generales por contrato</t>
  </si>
  <si>
    <t>Materiales de mantenimiento y consumo</t>
  </si>
  <si>
    <t>Impuestos y derechos</t>
  </si>
  <si>
    <t>N</t>
  </si>
  <si>
    <t>Otros gastos</t>
  </si>
  <si>
    <t>O</t>
  </si>
  <si>
    <t>Cuenta complementaria EEE y Usos propios</t>
  </si>
  <si>
    <t>P</t>
  </si>
  <si>
    <t>Transferencia para cubrir el costo de combustibles</t>
  </si>
  <si>
    <t>Q = suma (I, … P)</t>
  </si>
  <si>
    <t>Total del costo por grupo de gastos (pesos)</t>
  </si>
  <si>
    <t>Deuda titulada</t>
  </si>
  <si>
    <t>R</t>
  </si>
  <si>
    <t>Intereses</t>
  </si>
  <si>
    <t>S</t>
  </si>
  <si>
    <t>Otros gastos financieros</t>
  </si>
  <si>
    <t>T = R + S</t>
  </si>
  <si>
    <t>Intereses Deuda Titulada</t>
  </si>
  <si>
    <t>U</t>
  </si>
  <si>
    <t>V</t>
  </si>
  <si>
    <t>W = U + V</t>
  </si>
  <si>
    <t>Intereses PIDIREGAS</t>
  </si>
  <si>
    <t>Intereses PEE´s</t>
  </si>
  <si>
    <t>X</t>
  </si>
  <si>
    <t>Costo total</t>
  </si>
  <si>
    <t>Costo Total</t>
  </si>
  <si>
    <t>Otros</t>
  </si>
  <si>
    <t>Pago capacidad PEE</t>
  </si>
  <si>
    <t>Exportación</t>
  </si>
  <si>
    <t>Reconexiones</t>
  </si>
  <si>
    <t>Renta de torres postes y otras instalacionees</t>
  </si>
  <si>
    <t>Productos por servicios de fibra óptica</t>
  </si>
  <si>
    <t>A recuperar por tarifa</t>
  </si>
  <si>
    <t>Remuneraciones</t>
  </si>
  <si>
    <t>Energéticos</t>
  </si>
  <si>
    <t>Productores externos (con fijios)</t>
  </si>
  <si>
    <t>Fuerza comprada</t>
  </si>
  <si>
    <t>Impuestos y Derechos</t>
  </si>
  <si>
    <t>Energía eléctrica de empleados y usos propios</t>
  </si>
  <si>
    <t>Indirectos de oficinas nacionales</t>
  </si>
  <si>
    <t>Renta de torres, postes y otras instalaciones</t>
  </si>
  <si>
    <t>Intereses PEE's</t>
  </si>
  <si>
    <t>Deuda PIDIREGAS</t>
  </si>
  <si>
    <t>Obligaciones laborales</t>
  </si>
  <si>
    <t>Ajuste por reducción de pérdidas</t>
  </si>
  <si>
    <t>Incremento salarial</t>
  </si>
  <si>
    <t>Energéticos asociados a "Energéticos y fuerza comprada" *variable J*</t>
  </si>
  <si>
    <t>Productores externos (con fijos) asociados a "Energéticos y fuerza comprada" *variable J*</t>
  </si>
  <si>
    <t>Fuerza comprada asociados a "Energéticos y fuerza comprada" *variable J*</t>
  </si>
  <si>
    <t>Incremento del consumo bruto de energía para los "energéticos y fuerza comprada"</t>
  </si>
  <si>
    <t xml:space="preserve">Incremento anual de la EEE y usos propios e ION </t>
  </si>
  <si>
    <t>Costos de activos</t>
  </si>
  <si>
    <t>Indice de Costo de los Combustibles (ICC) asociado a la variable J</t>
  </si>
  <si>
    <t>Generación</t>
  </si>
  <si>
    <t>Control</t>
  </si>
  <si>
    <t>Total</t>
  </si>
  <si>
    <t>Distribución primaria</t>
  </si>
  <si>
    <t>Distribución secundaria</t>
  </si>
  <si>
    <t>Proceso comercial</t>
  </si>
  <si>
    <t>Ajuste por eficiencia</t>
  </si>
  <si>
    <t>Productores externos (con fijos)</t>
  </si>
  <si>
    <t>Distribución Primaria</t>
  </si>
  <si>
    <t>Distribución Secundaria</t>
  </si>
  <si>
    <t>Proceso Comercial</t>
  </si>
  <si>
    <t xml:space="preserve">Total </t>
  </si>
  <si>
    <t>Costo financiero de deuda titulada</t>
  </si>
  <si>
    <t>Costo financiero de deuda PIDIREGAS</t>
  </si>
  <si>
    <t>FO</t>
  </si>
  <si>
    <t>Mes</t>
  </si>
  <si>
    <t>II. Factor de ajuste</t>
  </si>
  <si>
    <t>FA</t>
  </si>
  <si>
    <t>III. Insumos</t>
  </si>
  <si>
    <t>Industria de la madera</t>
  </si>
  <si>
    <t>Industria química</t>
  </si>
  <si>
    <t>Industria del plástico y del hule</t>
  </si>
  <si>
    <t>Fabricación de productos a base de minerales no metálicos</t>
  </si>
  <si>
    <t>Industrias metálicas básicas</t>
  </si>
  <si>
    <t>Fabricación de maquinaria y equipo</t>
  </si>
  <si>
    <t>Fabriación de equipo de computación, medición y de otros equipos, componentes y accesorios electrónicos</t>
  </si>
  <si>
    <t>Fabricación de accesorios, aparatos eléctricos y equipo de generación de energía eléctrica</t>
  </si>
  <si>
    <t>Fabricación de equipo de transporte</t>
  </si>
  <si>
    <t>Otras industrias manufactureras</t>
  </si>
  <si>
    <t>Construcción</t>
  </si>
  <si>
    <t>Fabricación de productos metálicos</t>
  </si>
  <si>
    <t>Fecha</t>
  </si>
  <si>
    <t>INPP (ponderado)</t>
  </si>
  <si>
    <t>Variación del tipo de cambio* en el periodo de referencia</t>
  </si>
  <si>
    <t>ID</t>
  </si>
  <si>
    <t>20151</t>
  </si>
  <si>
    <t>20152</t>
  </si>
  <si>
    <t>20153</t>
  </si>
  <si>
    <t>20154</t>
  </si>
  <si>
    <t>20155</t>
  </si>
  <si>
    <t>20156</t>
  </si>
  <si>
    <t>20157</t>
  </si>
  <si>
    <t>20158</t>
  </si>
  <si>
    <t>20159</t>
  </si>
  <si>
    <t>201510</t>
  </si>
  <si>
    <t>201511</t>
  </si>
  <si>
    <t>201512</t>
  </si>
  <si>
    <t>20161</t>
  </si>
  <si>
    <t>20162</t>
  </si>
  <si>
    <t>20163</t>
  </si>
  <si>
    <t>20164</t>
  </si>
  <si>
    <t>20165</t>
  </si>
  <si>
    <t>20166</t>
  </si>
  <si>
    <t>20167</t>
  </si>
  <si>
    <t>20168</t>
  </si>
  <si>
    <t>20169</t>
  </si>
  <si>
    <t>201610</t>
  </si>
  <si>
    <t>201611</t>
  </si>
  <si>
    <t>201612</t>
  </si>
  <si>
    <t>20171</t>
  </si>
  <si>
    <t>20172</t>
  </si>
  <si>
    <t>20173</t>
  </si>
  <si>
    <t>20174</t>
  </si>
  <si>
    <t>20175</t>
  </si>
  <si>
    <t>20176</t>
  </si>
  <si>
    <t>20177</t>
  </si>
  <si>
    <t>20178</t>
  </si>
  <si>
    <t>20179</t>
  </si>
  <si>
    <t>201710</t>
  </si>
  <si>
    <t>201711</t>
  </si>
  <si>
    <t xml:space="preserve">          Demanda Máxima (MWh/h)</t>
  </si>
  <si>
    <t xml:space="preserve">               Incremento %</t>
  </si>
  <si>
    <t xml:space="preserve">          Consumo Bruto (GWh)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</si>
  <si>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</si>
  <si>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</si>
  <si>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</si>
  <si>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</si>
  <si>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</si>
  <si>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</si>
  <si>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</si>
  <si>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</si>
  <si>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</si>
  <si>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</si>
  <si>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</si>
  <si>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</si>
  <si>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</si>
  <si>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</si>
  <si>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</si>
  <si>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</si>
  <si>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</si>
  <si>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</si>
  <si>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</si>
  <si>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</si>
  <si>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</si>
  <si>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</si>
  <si>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</si>
  <si>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</si>
  <si>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</si>
  <si>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</si>
  <si>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</si>
  <si>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</si>
  <si>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</si>
  <si>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</si>
  <si>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</si>
  <si>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</si>
  <si>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</si>
  <si>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</si>
  <si>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</si>
  <si>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Periodo de actualización</t>
  </si>
  <si>
    <t>desde</t>
  </si>
  <si>
    <t>hasta</t>
  </si>
  <si>
    <t>AUX 1 Insumos (IR)</t>
  </si>
  <si>
    <t>AUX 2 insumos (IR)</t>
  </si>
  <si>
    <t>AUX Act Tarifas</t>
  </si>
  <si>
    <t>Insumos (IR)</t>
  </si>
  <si>
    <t>Insumos (Factores)</t>
  </si>
  <si>
    <t>Actualización Tarifas</t>
  </si>
  <si>
    <t>Estados Financieros Dictaminados al cierre de 2014 de la Comisión Federal de Electricidad, así como la presentación de dicha información de acuerdo a la clasificación de costos establecida.</t>
  </si>
  <si>
    <t>regresar</t>
  </si>
  <si>
    <t>% costos afectados por tipo de cambio</t>
  </si>
  <si>
    <t>IR total*</t>
  </si>
  <si>
    <t>Factor de actualización</t>
  </si>
  <si>
    <t>Unidad de Electricidad</t>
  </si>
  <si>
    <t>COSTOS DE EXPLOTACIÓN</t>
  </si>
  <si>
    <t>COSTOS DE ACTIVOS</t>
  </si>
  <si>
    <t>Factor de localización 2018</t>
  </si>
  <si>
    <t>Factor de localización 2017</t>
  </si>
  <si>
    <t>Tarifa 2018  (con ajuste)</t>
  </si>
  <si>
    <t>IR sin actualizar</t>
  </si>
  <si>
    <t>IR actualizado</t>
  </si>
  <si>
    <t>SE LA MALINCHE BCO. 1</t>
  </si>
  <si>
    <t>LT LA MALINCHE ENTQ. PUEBLA DOS - ZOCAC</t>
  </si>
  <si>
    <t>SE NUEVO VALLARTA MVAR (CEV)</t>
  </si>
  <si>
    <t>SE VALLARTA III MVAR</t>
  </si>
  <si>
    <t>SE GUEMEZ SUST. BCO. 1</t>
  </si>
  <si>
    <t>SE MOCTEZUMA AMPL. BCO. 4</t>
  </si>
  <si>
    <t>S.E. CHALCO BCO. 5</t>
  </si>
  <si>
    <t>L.T. AYOTLA - CHALCO</t>
  </si>
  <si>
    <t>S.E. CACHANILLA BCO. 1</t>
  </si>
  <si>
    <t>L.T. CACHANILLA ENTQ. SANTA ISABEL - RIO NUEVO</t>
  </si>
  <si>
    <t>L.T. GUERRERO NEGRO II (VIZCAINO) - BENITO JUAREZ MANIOBRAS</t>
  </si>
  <si>
    <t>S.E. SANTA ISABEL BCO. 3</t>
  </si>
  <si>
    <t>S.E. MEXICALI II</t>
  </si>
  <si>
    <t>L.T. SANTA ISABEL  - MEXICALI II</t>
  </si>
  <si>
    <t>L.T. LA JOVITA ENTQ.  PRESIDENTE JUAREZ-CIPRES</t>
  </si>
  <si>
    <t>S.E. LA HIGUERA BCO. 4</t>
  </si>
  <si>
    <t>SE MALPASO DOS MVAR</t>
  </si>
  <si>
    <t>S.E. TEPIC II BCO. 5</t>
  </si>
  <si>
    <t>S.E. PEÑITAS MVAR</t>
  </si>
  <si>
    <t>S.E. PANTEPEC BCO 2</t>
  </si>
  <si>
    <t>S.E. ATLAPEXCO MVAR</t>
  </si>
  <si>
    <t>S.E. MOLANGO MVAR</t>
  </si>
  <si>
    <t>SE LOUISIANA BCO. 2</t>
  </si>
  <si>
    <t>SE SAN RAFAEL MVAR</t>
  </si>
  <si>
    <t>SE LOS MOCHIS I MVAR</t>
  </si>
  <si>
    <t>SE LOS MOCHIS TRES MVAR</t>
  </si>
  <si>
    <t>SE SANTIAGO II BCO. 2</t>
  </si>
  <si>
    <t>SE CAHUISORI POTENCIA BCO. 1</t>
  </si>
  <si>
    <t>S.E. CARMEN CEV</t>
  </si>
  <si>
    <t>S.E. RIVIERA MAYA+ MVAR</t>
  </si>
  <si>
    <t xml:space="preserve">S.E. DZITNUP </t>
  </si>
  <si>
    <t>LT. DZITNUP ENTRQ VALLADOLID-NIZUC Y VALLADOLID-PLAYA DEL CARMEN</t>
  </si>
  <si>
    <t>L.T. TICUL II-DZITNUP</t>
  </si>
  <si>
    <t>L.T. RIVIERA MAYA ENTRQ VALLADOLID NIZUC Y VALLADOLID-PLAYA DEL CARMEN</t>
  </si>
  <si>
    <t>SE LA HIGUERA CEV</t>
  </si>
  <si>
    <t>S.E. TEAPA MVAR</t>
  </si>
  <si>
    <t>S.E. CD INDUSTRIAL MVAR</t>
  </si>
  <si>
    <t>S.E. VILLAHERMOSA II MVAR</t>
  </si>
  <si>
    <t>S.E. COMALCALCO POTENCIA BCO.1</t>
  </si>
  <si>
    <t>L.T. MEZCALAPA SWITCHEO - CARDENAS II</t>
  </si>
  <si>
    <t>L.T. COMALCALCO POT. ENT CARDENAS II-COMALCALCO OTE. L1</t>
  </si>
  <si>
    <t>L.T. CARDENAS II ENTQ CARDENAS II-COMALCALCO OTE.</t>
  </si>
  <si>
    <t>Nombre</t>
  </si>
  <si>
    <t>No.</t>
  </si>
  <si>
    <t xml:space="preserve">Proceso Comercial </t>
  </si>
  <si>
    <t xml:space="preserve">Activos Subtransmisión </t>
  </si>
  <si>
    <t>Proyectado</t>
  </si>
  <si>
    <t>Real</t>
  </si>
  <si>
    <t>Asignación del Ingreso Requerido</t>
  </si>
  <si>
    <t>Consumidores</t>
  </si>
  <si>
    <t>IR Base</t>
  </si>
  <si>
    <t>Cal. Tarifas</t>
  </si>
  <si>
    <t>1. Insumos</t>
  </si>
  <si>
    <t>3. Tarifas</t>
  </si>
  <si>
    <t>Años del periodo tarifario inicial</t>
  </si>
  <si>
    <t>Insumos (Energía)</t>
  </si>
  <si>
    <t>2. Auxiliar</t>
  </si>
  <si>
    <t>Estimación del consumo de energía correspondiente al periodo tarifario inicial.</t>
  </si>
  <si>
    <t>Total, por origen SCIAN 2007</t>
  </si>
  <si>
    <t>Proyecciones de energía entregada (GWh)</t>
  </si>
  <si>
    <t>Proyecciones de ventas de energía (GWh)</t>
  </si>
  <si>
    <t>Clasificación</t>
  </si>
  <si>
    <t>% costos afectados por IPP</t>
  </si>
  <si>
    <t>Clave</t>
  </si>
  <si>
    <t>I.b</t>
  </si>
  <si>
    <t>I.Actualización de IR</t>
  </si>
  <si>
    <t>Ingreso Requerido (millones de pesos)</t>
  </si>
  <si>
    <t>IR</t>
  </si>
  <si>
    <t>AUX 3 Insumos (IR)</t>
  </si>
  <si>
    <t>https://www.cfe.mx/inversionistas/InformacionFinanciera/Pages/EstadosFinancieros.aspx</t>
  </si>
  <si>
    <t>http://base.energia.gob.mx/prodesen/PRODESEN2015/PRODESEN_2015-2029.pdf</t>
  </si>
  <si>
    <t>Factor de localización 2016</t>
  </si>
  <si>
    <t>Energía entregada (GWh)</t>
  </si>
  <si>
    <t>Tarifa ($/KWh)</t>
  </si>
  <si>
    <t>Ventas de energía (GWh)</t>
  </si>
  <si>
    <t>Energía entregada 2017 (GWh)</t>
  </si>
  <si>
    <t>Energía entregada 2018 (GWh)</t>
  </si>
  <si>
    <t>Ventas de energía (GWh) 2018</t>
  </si>
  <si>
    <t>Factor de ajuste por inflación</t>
  </si>
  <si>
    <t xml:space="preserve"> Actividades secundarias con petróleo, 23 Construcción</t>
  </si>
  <si>
    <t>Fecha/Actividad</t>
  </si>
  <si>
    <t>Actividades secundarias con petróleo, 31-33 Industrias manufactureras, 321 Industria de la madera</t>
  </si>
  <si>
    <t>Actividades secundarias con petróleo, 31-33 Industrias manufactureras, 325 Industria química</t>
  </si>
  <si>
    <t>Actividades secundarias con petróleo, 31-33 Industrias manufactureras, 326 Industria del plástico y del hule</t>
  </si>
  <si>
    <t>Actividades secundarias con petróleo, 31-33 Industrias manufactureras, 327 Fabricación de productos a base de minerales no metálicos</t>
  </si>
  <si>
    <t>Actividades secundarias con petróleo, 31-33 Industrias manufactureras, 331 Industrias metálicas básicas</t>
  </si>
  <si>
    <t>Actividades secundarias con petróleo, 31-33 Industrias manufactureras, 332 Fabricación de productos metálicos</t>
  </si>
  <si>
    <t>Actividades secundarias con petróleo, 31-33 Industrias manufactureras, 333 Fabricación de maquinaria y equipo</t>
  </si>
  <si>
    <t>Actividades secundarias con petróleo, 31-33 Industrias manufactureras, 334 Fabricación de equipo de computación, comunicación, medición y de otros equipos, componentes y accesorios electrónicos</t>
  </si>
  <si>
    <t>Actividades secundarias con petróleo, 31-33 Industrias manufactureras, 335 Fabricación de accesorios, aparatos eléctricos y equipo de generación de energía eléctrica</t>
  </si>
  <si>
    <t>Actividades secundarias con petróleo, 31-33 Industrias manufactureras, 336 Fabricación de equipo de transporte</t>
  </si>
  <si>
    <t>Actividades secundarias con petróleo, 31-33 Industrias manufactureras, 339 Otras industrias manufactureras</t>
  </si>
  <si>
    <t>INPP sin Petróleo y con Servicios</t>
  </si>
  <si>
    <t>INPP con Petróleo y con Servicios</t>
  </si>
  <si>
    <t>Remanente de explotación antes del costos de obligaciones laborales</t>
  </si>
  <si>
    <t>Remanente de explotación</t>
  </si>
  <si>
    <t>Resultado antes del costo financiero</t>
  </si>
  <si>
    <t>Resultado neto de la insuficiencia tarifaria</t>
  </si>
  <si>
    <t>Resultado antes de ISR</t>
  </si>
  <si>
    <t>Resultado neto</t>
  </si>
  <si>
    <t>Distribución (porcentaje)</t>
  </si>
  <si>
    <t>Fuente: Información de CFE.</t>
  </si>
  <si>
    <t>Indirectos de Oficinas Nacionales (ION)</t>
  </si>
  <si>
    <t>Fuente: PRODESEN 2015-2029.</t>
  </si>
  <si>
    <t>Monto 
(miles de pesos)</t>
  </si>
  <si>
    <t>Activos Transmisión</t>
  </si>
  <si>
    <t>Total (Subtransmisión + Transmisión)</t>
  </si>
  <si>
    <t>INPP</t>
  </si>
  <si>
    <t>Factor de utilización</t>
  </si>
  <si>
    <t>Participación (porcentaje)</t>
  </si>
  <si>
    <t>Tasa de crecimiento anual de inyecciones a la red (Porcentaje)</t>
  </si>
  <si>
    <t>Tasa de crecimiento anual de las extracciones a la red (Porcentaje)</t>
  </si>
  <si>
    <t>Costo Marginal de Capacidad de Largo Plazo (pesos/kW-año)</t>
  </si>
  <si>
    <t>Factor de localización</t>
  </si>
  <si>
    <t>*Tipo de cambio para solventar obligaciones denominadas en dólares de los Estados Unidos Americanos pagaderas en México, publicado en Diario Oficial de la Federación (DOF) por Banxico.</t>
  </si>
  <si>
    <t>Fuente: Banco de México (http://www.banxico.org.mx/portal-mercado-cambiario/).</t>
  </si>
  <si>
    <t>Tipo de cambio (pesos/dólar)</t>
  </si>
  <si>
    <t>Tarifa 
(pesos/KWh)</t>
  </si>
  <si>
    <t>II. a. Actualización. Tarifa de Generadores 2017 (pesos/KWh)</t>
  </si>
  <si>
    <t>II.b. Actualización. Tarifa de Consumidores 2017 (pesos/KWh)</t>
  </si>
  <si>
    <t>Ventas de energía 2017 (GWh)</t>
  </si>
  <si>
    <t>Fuente: Estados Financieros Dictaminados de la CFE (31 de diciembre de 2014 y 2013).</t>
  </si>
  <si>
    <t>Correspondencia de costos de explotación</t>
  </si>
  <si>
    <t xml:space="preserve">Fuente: Factor de Ajuste por Inflación </t>
  </si>
  <si>
    <t xml:space="preserve">http://www.beta.inegi.org.mx/proyectos/precios/inpp/ </t>
  </si>
  <si>
    <t>70% IR 2017
(millones de pesos)</t>
  </si>
  <si>
    <t>30% IR 2018
(millones de pesos)</t>
  </si>
  <si>
    <t>70% IR 2018
(millones de pesos)</t>
  </si>
  <si>
    <t>30% IR 2017
(millones de pesos)</t>
  </si>
  <si>
    <t>Transmisión y Fibra Óptica (FO) y Control</t>
  </si>
  <si>
    <t>I. IR Ajustado por inversiones (miles de pesos)</t>
  </si>
  <si>
    <t>70% IR 2016
(miles de pesos)</t>
  </si>
  <si>
    <t>30% IR 2016
(miles de pesos)</t>
  </si>
  <si>
    <t>Demanda Máxima Integrada (MWH/H) y Consumo Bruto (GWh) del SEN</t>
  </si>
  <si>
    <t>II. Consolidación por tipo de costo (miles de pesos)</t>
  </si>
  <si>
    <t>Incrementos anuales (porcentaje) para aplicar en:</t>
  </si>
  <si>
    <t>Factor de localización 2019</t>
  </si>
  <si>
    <t>Energía entregada 2019 (GWh)</t>
  </si>
  <si>
    <t>201712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</si>
  <si>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</si>
  <si>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</si>
  <si>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</si>
  <si>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</si>
  <si>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</si>
  <si>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</si>
  <si>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</si>
  <si>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</si>
  <si>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</si>
  <si>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</si>
  <si>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</si>
  <si>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Activos fijos netos de CFE Transmisión.</t>
  </si>
  <si>
    <t>30% IR 2019
(millones de pesos)</t>
  </si>
  <si>
    <t>70% IR 2019
(millones de pesos)</t>
  </si>
  <si>
    <t>Ventas de energía (GWh) 2019</t>
  </si>
  <si>
    <t>Factores de localización por nivel de tensión.</t>
  </si>
  <si>
    <t>Cálculo de la tarifa correspondiente al 2016.</t>
  </si>
  <si>
    <t>30% IR 2020
(millones de pesos)</t>
  </si>
  <si>
    <t>Energía entregada 2020 (GWh)</t>
  </si>
  <si>
    <t>Factor de localización 2020</t>
  </si>
  <si>
    <t>Ventas de energía (GWh) 2020</t>
  </si>
  <si>
    <t>70% IR 2020
(millones de pesos)</t>
  </si>
  <si>
    <t>Julio 2019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</si>
  <si>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</si>
  <si>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</si>
  <si>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</si>
  <si>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</si>
  <si>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</si>
  <si>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</si>
  <si>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</si>
  <si>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</si>
  <si>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Agosto 2019</t>
  </si>
  <si>
    <t>Septiembre 2019</t>
  </si>
  <si>
    <t>Octubre 2019</t>
  </si>
  <si>
    <t>Índice base julio 2019 = 100</t>
  </si>
  <si>
    <t>Total, por origen SCIAN 2013</t>
  </si>
  <si>
    <t>Índice base junio 2012 = 100</t>
  </si>
  <si>
    <t>Índice Nacional de Precios Productor (INPP). Índice base julio 2019 = 100</t>
  </si>
  <si>
    <t>I. Componentes para actualización tarifas 2020</t>
  </si>
  <si>
    <t>Factor de Actualización</t>
  </si>
  <si>
    <t xml:space="preserve">Tarifa 2018 </t>
  </si>
  <si>
    <t xml:space="preserve">Tarifa 2019 </t>
  </si>
  <si>
    <t>Tarifa 2019</t>
  </si>
  <si>
    <t>Distribución del monto Exportación</t>
  </si>
  <si>
    <t>Renta de torres postes y otras instalaciones</t>
  </si>
  <si>
    <t>Activos de Distribución Correspondientes a Subtransmisión de los Estados Financieros Dictaminados de la CFE (31 de diciembre de 2014 y 2013).</t>
  </si>
  <si>
    <t>Importe
(millones de pesos)</t>
  </si>
  <si>
    <t>Reparto en el periodo tarifario inicial
 (millones de  pesos)</t>
  </si>
  <si>
    <t>Tarifa 2020</t>
  </si>
  <si>
    <t xml:space="preserve">Tarifa 2020 </t>
  </si>
  <si>
    <t>IR para el periodo 2014-2020, considerando los costos asignados a transmisión y subtransmisión.</t>
  </si>
  <si>
    <t>I. Componentes para actualización tarifas anteriores a 2020</t>
  </si>
  <si>
    <t>INPP NB</t>
  </si>
  <si>
    <t>Índices Nacional de Precios Productor para determinar el ajuste por inflación en México.  Base junio 2012 = 100</t>
  </si>
  <si>
    <t>AUX Act Tarifas NB</t>
  </si>
  <si>
    <t>Asigación de costos por función y tasas de crecimiento de costos para la actualización del Ingreso Requerido (IR) correspondiente al periodo 2016-2020.</t>
  </si>
  <si>
    <t>Factores de Actualización del IR anteriores a 2020 (INPP y Tipo de Cambio).</t>
  </si>
  <si>
    <t>Factores de Actualización del IR  a 2020 (INPP y Tipo de Cambio).</t>
  </si>
  <si>
    <t>I. Porcentaje de Activos de Distribución que corresponde a Subtransmisión</t>
  </si>
  <si>
    <t>Fuente: INEGI.</t>
  </si>
  <si>
    <t>Fuente: INEGI (https://www.inegi.org.mx/app/indicesdeprecios/Estructura.aspx?idEstructura=112001500010&amp;ST=Producci%C3%B3n%20total,%20seg%C3%BAn%20actividad%20econ%C3%B3mica%20de%20origen%20SCIAN%202013).</t>
  </si>
  <si>
    <t>Fuente: Información de CFE (Catálogo de Ventas por Zona).</t>
  </si>
  <si>
    <t>Tarifa 2017</t>
  </si>
  <si>
    <t>IIIa. Actualización. Tarifa de Generadores 2018 (pesos/KWh)</t>
  </si>
  <si>
    <t>IIIb. Actualización. Tarifa de Consumidores 2018 (pesos/KWh)</t>
  </si>
  <si>
    <t>IVa. Actualización. Tarifa de Generadores 2019 (pesos/KWh)</t>
  </si>
  <si>
    <t>IVb. Actualización. Tarifa de Consumidores 2019 (pesos/KWh)</t>
  </si>
  <si>
    <t>Va. Actualización. Tarifa de Generadores 2020 (pesos/KWh)</t>
  </si>
  <si>
    <t>Vb. Actualización. Tarifa de Consumidores 2020 (pesos/KWh)</t>
  </si>
  <si>
    <r>
      <t>Subtransmisión</t>
    </r>
    <r>
      <rPr>
        <vertAlign val="superscript"/>
        <sz val="11"/>
        <rFont val="Montserrat"/>
      </rPr>
      <t>1/</t>
    </r>
  </si>
  <si>
    <r>
      <t>Transmisión</t>
    </r>
    <r>
      <rPr>
        <vertAlign val="superscript"/>
        <sz val="11"/>
        <rFont val="Montserrat"/>
      </rPr>
      <t>2/</t>
    </r>
  </si>
  <si>
    <r>
      <rPr>
        <vertAlign val="superscript"/>
        <sz val="9"/>
        <rFont val="Montserrat"/>
      </rPr>
      <t>1/</t>
    </r>
    <r>
      <rPr>
        <sz val="9"/>
        <rFont val="Montserrat"/>
      </rPr>
      <t xml:space="preserve"> Para Substransmisión se consideran las ventas a los grupos desde 1 hasta HSLF.</t>
    </r>
  </si>
  <si>
    <r>
      <rPr>
        <vertAlign val="superscript"/>
        <sz val="9"/>
        <rFont val="Montserrat"/>
      </rPr>
      <t>2/</t>
    </r>
    <r>
      <rPr>
        <sz val="9"/>
        <rFont val="Montserrat"/>
      </rPr>
      <t xml:space="preserve"> Para Transmisión se consideran las ventas a los grupos de HT y otros.</t>
    </r>
  </si>
  <si>
    <r>
      <t xml:space="preserve">Nota: </t>
    </r>
    <r>
      <rPr>
        <vertAlign val="superscript"/>
        <sz val="9"/>
        <color theme="1"/>
        <rFont val="Montserrat"/>
      </rPr>
      <t xml:space="preserve">1 </t>
    </r>
    <r>
      <rPr>
        <sz val="9"/>
        <color theme="1"/>
        <rFont val="Montserrat"/>
      </rPr>
      <t>El monto total de Activos de Distribución es de $279,705,982 miles de pesos.</t>
    </r>
  </si>
  <si>
    <r>
      <t>Activos Distribución</t>
    </r>
    <r>
      <rPr>
        <b/>
        <vertAlign val="superscript"/>
        <sz val="11"/>
        <rFont val="Montserrat"/>
      </rPr>
      <t>1</t>
    </r>
    <r>
      <rPr>
        <b/>
        <sz val="11"/>
        <rFont val="Montserrat"/>
      </rPr>
      <t xml:space="preserve"> </t>
    </r>
  </si>
  <si>
    <t>1.2  Asignación de los Costos por función</t>
  </si>
  <si>
    <t>I. Asignación de los Costos de explotación por función (porcentajes)</t>
  </si>
  <si>
    <t>II. Asignación de los Costos de activos por función (porcentajes)</t>
  </si>
  <si>
    <t xml:space="preserve">III. Consideraciones adicionales </t>
  </si>
  <si>
    <t>V. Incremento del consumo bruto de energía</t>
  </si>
  <si>
    <t>1.6 Índice Nacional de Precios Productor (INPP)</t>
  </si>
  <si>
    <t>I. Costos de explotación (miles de pesos)</t>
  </si>
  <si>
    <t>II. Costos de activos (miles de pesos)</t>
  </si>
  <si>
    <t>I. Generadores. Inyecciones a la red (GWh)</t>
  </si>
  <si>
    <t>II. Consumidores. Extracciones a la red (GWh)</t>
  </si>
  <si>
    <t>I. Generadores</t>
  </si>
  <si>
    <t>II.  Consumidores</t>
  </si>
  <si>
    <t>Índices Nacional de Precios Productor para determinar el ajuste por inflación en México, considerando la Nueva Base. Base  julio 2019 = 100</t>
  </si>
  <si>
    <t>1.1 Estados Financieros Dictaminados 2014 (miles de pesos)</t>
  </si>
  <si>
    <t>IV. Estimación actuarial de las obligaciones laborales (miles de pesos 2014)</t>
  </si>
  <si>
    <t xml:space="preserve">1.3 Análisis de activos fijos netos CFE Transmisión </t>
  </si>
  <si>
    <t>II. Activos fijos netos CFE Transmisión correspondientes a 2014</t>
  </si>
  <si>
    <t xml:space="preserve">III. Inversiones consideradas en Transmisión 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</si>
  <si>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</si>
  <si>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</si>
  <si>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</si>
  <si>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</si>
  <si>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</si>
  <si>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</si>
  <si>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</si>
  <si>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</si>
  <si>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</si>
  <si>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</si>
  <si>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</si>
  <si>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</si>
  <si>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I.b Costos de activos (miles de pesos)</t>
  </si>
  <si>
    <t>Retribución a los activos con WACC</t>
  </si>
  <si>
    <t>Gasto por intereses y Comisiones</t>
  </si>
  <si>
    <t>Valor del activo 2019 sin aportaciones</t>
  </si>
  <si>
    <t>Depreciación 2019 sin aportaciones</t>
  </si>
  <si>
    <t>Depreciación de aportaciones 2019</t>
  </si>
  <si>
    <t>Factor de proporción de aportaciones respecto a los activos de 2019</t>
  </si>
  <si>
    <t>Depreciación EFD 2019</t>
  </si>
  <si>
    <t>Activos: Instalaciones y equipo  neto + otros activos EFD 2019</t>
  </si>
  <si>
    <t>I.a Costos de explotación (miles de pesos)</t>
  </si>
  <si>
    <t xml:space="preserve">Remuneraciones y prestaciones al personal </t>
  </si>
  <si>
    <t>Costo de beneficio a empleados</t>
  </si>
  <si>
    <t>Mantenimiento</t>
  </si>
  <si>
    <t>Otros Gastos</t>
  </si>
  <si>
    <t>Pérdida en bajas de activo fijo</t>
  </si>
  <si>
    <t xml:space="preserve">Seguridad de activos de operación </t>
  </si>
  <si>
    <t>Otros Ingresos</t>
  </si>
  <si>
    <t>Inversiones al año de la tarifa (2021)</t>
  </si>
  <si>
    <t>Inversiones a reconocer pesos 2020</t>
  </si>
  <si>
    <t>Factor de Ajuste 2021</t>
  </si>
  <si>
    <t>Ascensión II Banco 2</t>
  </si>
  <si>
    <t>El Habal Banco 2</t>
  </si>
  <si>
    <t>Inversión</t>
  </si>
  <si>
    <t>Proyectos PRODESEN</t>
  </si>
  <si>
    <t>Anualidad total</t>
  </si>
  <si>
    <t>Años</t>
  </si>
  <si>
    <t>Anualidad</t>
  </si>
  <si>
    <t>Monto invertido</t>
  </si>
  <si>
    <t>Fecha de entrada</t>
  </si>
  <si>
    <t>Contador</t>
  </si>
  <si>
    <t>Inversiones CFE</t>
  </si>
  <si>
    <t>II. Inversiones PRODESEN</t>
  </si>
  <si>
    <t>I. Parámetros</t>
  </si>
  <si>
    <t>Valor de los activos descontando Aportaciones</t>
  </si>
  <si>
    <t>Aportaciones</t>
  </si>
  <si>
    <t>Otros ingresos</t>
  </si>
  <si>
    <t>Número de años para la Tasa Libre de Riesgo</t>
  </si>
  <si>
    <t>Componente</t>
  </si>
  <si>
    <t>Fórmula</t>
  </si>
  <si>
    <t>Fuente</t>
  </si>
  <si>
    <t xml:space="preserve">a. </t>
  </si>
  <si>
    <t>Tasa libre de riesgo (%)</t>
  </si>
  <si>
    <t>NA</t>
  </si>
  <si>
    <t>Tasa mediana mensual bono gubernamental a tasa fija 20 años (Banxico, Ene 2017 - Dic 2019)</t>
  </si>
  <si>
    <t>b.</t>
  </si>
  <si>
    <t>Beta desapalancada</t>
  </si>
  <si>
    <t>Beta desapalancada para la industria eléctrica (Damodaran, a agosto 2020)</t>
  </si>
  <si>
    <t>c.</t>
  </si>
  <si>
    <t>Apalancamiento (%)</t>
  </si>
  <si>
    <t>d.</t>
  </si>
  <si>
    <t>Deuda / Patrimonio</t>
  </si>
  <si>
    <t>c/(1-c)</t>
  </si>
  <si>
    <t>e.</t>
  </si>
  <si>
    <t>Prima de Riesgo de Mercado (%)</t>
  </si>
  <si>
    <t>Primas de riesgo de mercado (Damodaran, a agosto 2020)</t>
  </si>
  <si>
    <t>f.</t>
  </si>
  <si>
    <t>Tasa impositiva</t>
  </si>
  <si>
    <t>Ley del ISR</t>
  </si>
  <si>
    <t>g.</t>
  </si>
  <si>
    <t>Beta apalancada</t>
  </si>
  <si>
    <t>h.</t>
  </si>
  <si>
    <t>Prima de Riesgo Crediticio (%)</t>
  </si>
  <si>
    <t>Primas de riesgo por país (Damodaran, a agosto 2020)</t>
  </si>
  <si>
    <t>i.</t>
  </si>
  <si>
    <t>Costo de capital (%)</t>
  </si>
  <si>
    <t>j.</t>
  </si>
  <si>
    <t>k.</t>
  </si>
  <si>
    <t>Costo de la deuda después de imp. (%)</t>
  </si>
  <si>
    <t>(a+j)*(1-f)</t>
  </si>
  <si>
    <t>l.</t>
  </si>
  <si>
    <t>WACC nominal después de imp. (%)</t>
  </si>
  <si>
    <t>m.</t>
  </si>
  <si>
    <t>Inflación (%)</t>
  </si>
  <si>
    <t>n.</t>
  </si>
  <si>
    <t>WACC real después de imp. (%)</t>
  </si>
  <si>
    <t>Total general</t>
  </si>
  <si>
    <t>&gt;= 220 KV</t>
  </si>
  <si>
    <t>&lt; 220 KV</t>
  </si>
  <si>
    <t>Nivel de Tensión</t>
  </si>
  <si>
    <t>Niveles</t>
  </si>
  <si>
    <t>Retiro</t>
  </si>
  <si>
    <t>Inyección</t>
  </si>
  <si>
    <t>Tasa de crecimiento (CENACE)</t>
  </si>
  <si>
    <r>
      <rPr>
        <i/>
        <sz val="11"/>
        <color theme="1"/>
        <rFont val="Montserrat"/>
      </rPr>
      <t>Spread</t>
    </r>
    <r>
      <rPr>
        <sz val="11"/>
        <color theme="1"/>
        <rFont val="Montserrat"/>
      </rPr>
      <t xml:space="preserve"> de bonos (%)</t>
    </r>
  </si>
  <si>
    <r>
      <rPr>
        <i/>
        <sz val="11"/>
        <color theme="1"/>
        <rFont val="Montserrat"/>
      </rPr>
      <t xml:space="preserve">Default spreads </t>
    </r>
    <r>
      <rPr>
        <sz val="11"/>
        <color theme="1"/>
        <rFont val="Montserrat"/>
      </rPr>
      <t>por país (Damodaran, a agosto 2020)</t>
    </r>
  </si>
  <si>
    <t>VIa. Actualización. Tarifa de Generadores 2021 (pesos/KWh)</t>
  </si>
  <si>
    <t>VIb. Actualización. Tarifa de Consumidores 2021 (pesos/KWh)</t>
  </si>
  <si>
    <t>Tasa de Retorno</t>
  </si>
  <si>
    <t>Tasa de Retorno aplicable para el cálculo de la tarifa 2021</t>
  </si>
  <si>
    <t>Inversiones 2021</t>
  </si>
  <si>
    <t>Insumos (IR) 2021</t>
  </si>
  <si>
    <t>Insumos (Energía) 2021</t>
  </si>
  <si>
    <t>Consumo de energía reportado por CENACE a 2019 y estimación de energía de los años 2020 y 2021.</t>
  </si>
  <si>
    <t>Tarifa del Servicio Público de Transmisión de energía eléctrica (2016 - 2021)</t>
  </si>
  <si>
    <t>Actualización de las tarifas correspondientes a los años 2017, 2018, 2019, 2020 y 2021.</t>
  </si>
  <si>
    <t>III. Consideraciones (miles de pesos)</t>
  </si>
  <si>
    <t>2.1  Factores de Actualización del IR anteriores a 2020 (INPP y Tipo de Cambio)</t>
  </si>
  <si>
    <t>2.2 Factores de Actualización del IR  a 2021 (INPP y Tipo de Cambio)</t>
  </si>
  <si>
    <t>3.1 Cálculo de la tarifa correspondiente al 2016</t>
  </si>
  <si>
    <t>3.2 Actualización de las tarifas correspondientes a los años 2017, 2018, 2019, 2020 y 2021</t>
  </si>
  <si>
    <t>Nuevas inversiones PRODESEN 2017-2031</t>
  </si>
  <si>
    <t>Vida útil (años)</t>
  </si>
  <si>
    <t>Fuente: CFE Transmisión</t>
  </si>
  <si>
    <t>Depreciación descontando aportaciones</t>
  </si>
  <si>
    <t>Política (inflación)</t>
  </si>
  <si>
    <t>Carbón Nacional:</t>
  </si>
  <si>
    <t>EEX</t>
  </si>
  <si>
    <t>Carbón Importado:</t>
  </si>
  <si>
    <t>Diesel:</t>
  </si>
  <si>
    <t>Pemex</t>
  </si>
  <si>
    <t xml:space="preserve">Gas Natural: </t>
  </si>
  <si>
    <t>Nymex</t>
  </si>
  <si>
    <t>Combustóleo:</t>
  </si>
  <si>
    <t>Fuente datos estimados:</t>
  </si>
  <si>
    <t>http://app.cfe.gob.mx/Aplicaciones/CCFE/Tarifas/factores/factores_casa.asp?mes=1&amp;anio=2014&amp;seccion=&amp;seccion_nombre=&amp;Tarifa=ICC2012</t>
  </si>
  <si>
    <t>Fuente datos observados:</t>
  </si>
  <si>
    <t>Estimado</t>
  </si>
  <si>
    <t>Observado</t>
  </si>
  <si>
    <t>Nacional</t>
  </si>
  <si>
    <t>Importado</t>
  </si>
  <si>
    <r>
      <t>$/m</t>
    </r>
    <r>
      <rPr>
        <b/>
        <vertAlign val="superscript"/>
        <sz val="11"/>
        <color theme="0"/>
        <rFont val="Montserrat"/>
      </rPr>
      <t>3</t>
    </r>
  </si>
  <si>
    <t>$/Gcal</t>
  </si>
  <si>
    <t>Variación anual
(Porcentaje)</t>
  </si>
  <si>
    <t>ICC Promedio anual</t>
  </si>
  <si>
    <t>ICC</t>
  </si>
  <si>
    <t>Carbón $/Gcal</t>
  </si>
  <si>
    <t>Diesel</t>
  </si>
  <si>
    <t>Gas Natural</t>
  </si>
  <si>
    <t xml:space="preserve">Combustóleo </t>
  </si>
  <si>
    <t>Mes de ajuste</t>
  </si>
  <si>
    <t>Precios de los combustibles para determinar el ICC</t>
  </si>
  <si>
    <t>1.4 Índice de Costos de los Combustibles (ICC)</t>
  </si>
  <si>
    <t>1.7 Índice Nacional de Precios Productor (INPP)</t>
  </si>
  <si>
    <t>1.8 Aportaciones de terceros (cifras en pesos)</t>
  </si>
  <si>
    <t>1.12 Insumos (Factores)</t>
  </si>
  <si>
    <t>1.13 Insumos (Energía)</t>
  </si>
  <si>
    <t>1.14 Energía reportada por CENACE 2019 y proyectada para 2020 y 2021</t>
  </si>
  <si>
    <t>Precios de los combustibles para determinar el Índice de Costo de los Combustibles.</t>
  </si>
  <si>
    <t>Regresar</t>
  </si>
  <si>
    <t>Tasa de retorno para fines tarifarios</t>
  </si>
  <si>
    <t>INYECCIÓN DE ENERGÍA (GWh)</t>
  </si>
  <si>
    <t>RETIRO DE ENERGÍA (GWh)</t>
  </si>
  <si>
    <t>FA (Oct 2019-Oct 2020)</t>
  </si>
  <si>
    <t>FA 2019 (oct 18-oct19)</t>
  </si>
  <si>
    <t>Factor de localización 2021</t>
  </si>
  <si>
    <t>Energía entregada 2021 (GWh)</t>
  </si>
  <si>
    <t>Ventas de energía (GWh) 2021</t>
  </si>
  <si>
    <t>30% IR 2021
(millones de pesos)</t>
  </si>
  <si>
    <t>70% IR 2021
(millones de pesos)</t>
  </si>
  <si>
    <t>Tarifa 2021</t>
  </si>
  <si>
    <t>Fuente: CENACE. Escenario bajo de crecimiento  de las</t>
  </si>
  <si>
    <t>energías inyectadas y retiradas.</t>
  </si>
  <si>
    <t>Nuevas inversiones de activos que entran en operación en 2020 y consideradas en 2021</t>
  </si>
  <si>
    <t>Aportaciones de terceros 2018</t>
  </si>
  <si>
    <t>Estados Financieros Dictaminados CFE Transmisión 2019</t>
  </si>
  <si>
    <t>Aportaciones de terceros (precios 2019)</t>
  </si>
  <si>
    <t>Montos considerados (EFD 2019)</t>
  </si>
  <si>
    <t xml:space="preserve">Montos considerados (EFD 2019) </t>
  </si>
  <si>
    <t>Montos (EFD 2019)</t>
  </si>
  <si>
    <t>Montos
 (EFD 2019)</t>
  </si>
  <si>
    <t>1.11 Ingreso Requerido base 2019 (miles de pesos )</t>
  </si>
  <si>
    <t>Ingreso Requerido (EFD 2019)</t>
  </si>
  <si>
    <t>IR total</t>
  </si>
  <si>
    <t>1.10 Ingreso Requerido para el periodo 2014-2020 (miles de pesos)</t>
  </si>
  <si>
    <t>IR base 2019, considerando los costos asentados en los EFD de la EPS CFE Transmisión, a precios de 2019.</t>
  </si>
  <si>
    <t>Aportaciones de terceros</t>
  </si>
  <si>
    <t>1.9 Inversiones de Activos que entran en operación en 2020 y consideradas en 2021</t>
  </si>
  <si>
    <t>1.5 Determinación de la Tasa de Retorno para fines tarifarios</t>
  </si>
  <si>
    <t>b*[1+(1-f)*d]</t>
  </si>
  <si>
    <t>Variación del Índice Nacional de Precios al Consumidor (dic 2018 a dic 2019)</t>
  </si>
  <si>
    <t>a+g*(e+h)</t>
  </si>
  <si>
    <t>[i*(1-c)]+c*k</t>
  </si>
  <si>
    <t>{[(100+l)/(100+m)]-1}*100</t>
  </si>
  <si>
    <t>Fuente: Cálculo CRE.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</si>
</sst>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General_)"/>
    <numFmt numFmtId="166" formatCode="0.0%"/>
    <numFmt numFmtId="167" formatCode="0.0000"/>
    <numFmt numFmtId="168" formatCode="0.0000%"/>
    <numFmt numFmtId="169" formatCode="#,##0.000"/>
    <numFmt numFmtId="170" formatCode="_-&quot;$&quot;* #,##0_-;\-&quot;$&quot;* #,##0_-;_-&quot;$&quot;* &quot;-&quot;??_-;_-@_-"/>
    <numFmt numFmtId="171" formatCode="#,##0_);\(#,##0\)"/>
    <numFmt numFmtId="172" formatCode="#,##0.0"/>
    <numFmt numFmtId="173" formatCode="#,##0_ ;\-#,##0\ "/>
    <numFmt numFmtId="174" formatCode="0.0"/>
    <numFmt numFmtId="175" formatCode="#,##0.0000_ ;\-#,##0.0000\ "/>
    <numFmt numFmtId="176" formatCode="&quot;$&quot;#,##0"/>
    <numFmt numFmtId="177" formatCode="0.00000"/>
  </numFmts>
  <fonts count="6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sz val="11"/>
      <name val="Montserrat"/>
    </font>
    <font>
      <sz val="10"/>
      <color theme="0"/>
      <name val="Montserrat"/>
    </font>
    <font>
      <sz val="10"/>
      <color theme="1"/>
      <name val="Montserrat"/>
    </font>
    <font>
      <b/>
      <sz val="12"/>
      <name val="Montserrat"/>
    </font>
    <font>
      <u/>
      <sz val="11"/>
      <name val="Montserrat"/>
    </font>
    <font>
      <b/>
      <sz val="11"/>
      <name val="Montserrat"/>
    </font>
    <font>
      <sz val="11"/>
      <color theme="0"/>
      <name val="Montserrat"/>
    </font>
    <font>
      <b/>
      <sz val="12"/>
      <color theme="0"/>
      <name val="Montserrat"/>
    </font>
    <font>
      <b/>
      <sz val="10"/>
      <name val="Montserrat"/>
    </font>
    <font>
      <sz val="11"/>
      <color theme="1"/>
      <name val="Montserrat"/>
    </font>
    <font>
      <sz val="11"/>
      <color rgb="FFFF0000"/>
      <name val="Montserrat"/>
    </font>
    <font>
      <sz val="9"/>
      <name val="Montserrat"/>
    </font>
    <font>
      <b/>
      <sz val="14"/>
      <name val="Montserrat"/>
    </font>
    <font>
      <b/>
      <sz val="11"/>
      <color theme="0"/>
      <name val="Montserrat"/>
    </font>
    <font>
      <b/>
      <sz val="11"/>
      <color theme="1"/>
      <name val="Montserrat"/>
    </font>
    <font>
      <sz val="7"/>
      <color rgb="FF333333"/>
      <name val="Montserrat"/>
    </font>
    <font>
      <b/>
      <sz val="7"/>
      <color rgb="FF333333"/>
      <name val="Montserrat"/>
    </font>
    <font>
      <sz val="8"/>
      <color theme="1"/>
      <name val="Montserrat"/>
    </font>
    <font>
      <sz val="8"/>
      <color rgb="FF006DC1"/>
      <name val="Montserrat"/>
    </font>
    <font>
      <b/>
      <sz val="12"/>
      <color theme="3"/>
      <name val="Montserrat"/>
    </font>
    <font>
      <sz val="10"/>
      <color indexed="56"/>
      <name val="Montserrat"/>
    </font>
    <font>
      <sz val="10"/>
      <color rgb="FFC00000"/>
      <name val="Montserrat"/>
    </font>
    <font>
      <sz val="10"/>
      <color theme="3"/>
      <name val="Montserrat"/>
    </font>
    <font>
      <b/>
      <sz val="10"/>
      <color theme="0"/>
      <name val="Montserrat"/>
    </font>
    <font>
      <vertAlign val="superscript"/>
      <sz val="11"/>
      <name val="Montserrat"/>
    </font>
    <font>
      <vertAlign val="superscript"/>
      <sz val="9"/>
      <name val="Montserrat"/>
    </font>
    <font>
      <sz val="12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u/>
      <sz val="9"/>
      <color theme="10"/>
      <name val="Montserrat"/>
    </font>
    <font>
      <b/>
      <sz val="11"/>
      <color rgb="FFFF0000"/>
      <name val="Montserrat"/>
    </font>
    <font>
      <sz val="14"/>
      <name val="Montserrat"/>
    </font>
    <font>
      <b/>
      <sz val="14"/>
      <color theme="0"/>
      <name val="Montserrat"/>
    </font>
    <font>
      <sz val="14"/>
      <color theme="1"/>
      <name val="Montserrat"/>
    </font>
    <font>
      <sz val="14"/>
      <color indexed="56"/>
      <name val="Montserrat"/>
    </font>
    <font>
      <sz val="14"/>
      <color rgb="FFC00000"/>
      <name val="Montserrat"/>
    </font>
    <font>
      <sz val="14"/>
      <color theme="3"/>
      <name val="Montserrat"/>
    </font>
    <font>
      <b/>
      <vertAlign val="superscript"/>
      <sz val="11"/>
      <name val="Montserrat"/>
    </font>
    <font>
      <b/>
      <sz val="9"/>
      <name val="Montserrat"/>
    </font>
    <font>
      <sz val="14"/>
      <color theme="0"/>
      <name val="Montserrat"/>
    </font>
    <font>
      <sz val="9"/>
      <color theme="0"/>
      <name val="Montserrat"/>
    </font>
    <font>
      <b/>
      <sz val="24"/>
      <name val="Montserrat"/>
    </font>
    <font>
      <b/>
      <sz val="14"/>
      <color theme="1"/>
      <name val="Montserrat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1"/>
      <color theme="1"/>
      <name val="Montserrat"/>
    </font>
    <font>
      <sz val="9"/>
      <color rgb="FFFF0000"/>
      <name val="Montserrat"/>
    </font>
    <font>
      <b/>
      <vertAlign val="superscript"/>
      <sz val="11"/>
      <color theme="0"/>
      <name val="Montserrat"/>
    </font>
    <font>
      <i/>
      <sz val="11"/>
      <name val="Montserrat"/>
    </font>
    <font>
      <u/>
      <sz val="11"/>
      <color theme="10"/>
      <name val="Montserrat"/>
    </font>
    <font>
      <b/>
      <sz val="16"/>
      <color theme="1"/>
      <name val="Montserrat"/>
    </font>
    <font>
      <sz val="11"/>
      <color rgb="FF000000"/>
      <name val="Montserrat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44546A"/>
        <bgColor indexed="64"/>
      </patternFill>
    </fill>
    <fill>
      <patternFill patternType="solid">
        <fgColor rgb="FF44546A"/>
        <bgColor theme="4" tint="0.79998168889431442"/>
      </patternFill>
    </fill>
    <fill>
      <patternFill patternType="solid">
        <fgColor rgb="FFD6DCE4"/>
        <bgColor indexed="64"/>
      </patternFill>
    </fill>
    <fill>
      <patternFill patternType="solid">
        <fgColor rgb="FFD6DCE4"/>
        <bgColor rgb="FFD6DCE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thin">
        <color theme="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165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4" fillId="0" borderId="0"/>
  </cellStyleXfs>
  <cellXfs count="738">
    <xf numFmtId="0" fontId="0" fillId="0" borderId="0" xfId="0"/>
    <xf numFmtId="0" fontId="5" fillId="2" borderId="0" xfId="2" applyFont="1" applyFill="1" applyBorder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8" fillId="2" borderId="0" xfId="2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10" fillId="2" borderId="1" xfId="9" applyFont="1" applyFill="1" applyBorder="1" applyAlignment="1">
      <alignment horizontal="center" vertical="center"/>
    </xf>
    <xf numFmtId="0" fontId="11" fillId="2" borderId="0" xfId="2" applyFont="1" applyFill="1" applyAlignment="1">
      <alignment vertical="center"/>
    </xf>
    <xf numFmtId="0" fontId="12" fillId="2" borderId="0" xfId="2" applyFont="1" applyFill="1" applyBorder="1" applyAlignment="1">
      <alignment horizontal="center" vertical="center"/>
    </xf>
    <xf numFmtId="0" fontId="13" fillId="3" borderId="0" xfId="2" applyFont="1" applyFill="1" applyAlignment="1">
      <alignment horizontal="left" vertical="center"/>
    </xf>
    <xf numFmtId="0" fontId="14" fillId="3" borderId="0" xfId="2" applyFont="1" applyFill="1" applyAlignment="1">
      <alignment horizontal="left" vertical="center"/>
    </xf>
    <xf numFmtId="0" fontId="5" fillId="3" borderId="0" xfId="2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15" fillId="0" borderId="0" xfId="0" applyFont="1"/>
    <xf numFmtId="0" fontId="6" fillId="2" borderId="0" xfId="0" applyFont="1" applyFill="1" applyBorder="1"/>
    <xf numFmtId="0" fontId="12" fillId="2" borderId="0" xfId="0" applyFont="1" applyFill="1" applyBorder="1"/>
    <xf numFmtId="9" fontId="1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9" fontId="6" fillId="5" borderId="0" xfId="3" applyFont="1" applyFill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Fill="1"/>
    <xf numFmtId="0" fontId="15" fillId="0" borderId="0" xfId="0" applyFont="1" applyFill="1"/>
    <xf numFmtId="9" fontId="11" fillId="5" borderId="0" xfId="3" applyFont="1" applyFill="1" applyAlignment="1">
      <alignment horizontal="center"/>
    </xf>
    <xf numFmtId="10" fontId="11" fillId="5" borderId="0" xfId="3" applyNumberFormat="1" applyFont="1" applyFill="1" applyAlignment="1">
      <alignment horizontal="center"/>
    </xf>
    <xf numFmtId="0" fontId="16" fillId="0" borderId="0" xfId="0" applyFont="1"/>
    <xf numFmtId="10" fontId="6" fillId="0" borderId="0" xfId="0" applyNumberFormat="1" applyFont="1"/>
    <xf numFmtId="0" fontId="17" fillId="0" borderId="0" xfId="0" applyFont="1"/>
    <xf numFmtId="0" fontId="6" fillId="2" borderId="0" xfId="0" applyFont="1" applyFill="1"/>
    <xf numFmtId="168" fontId="6" fillId="0" borderId="0" xfId="0" applyNumberFormat="1" applyFont="1"/>
    <xf numFmtId="0" fontId="11" fillId="0" borderId="0" xfId="0" applyFont="1"/>
    <xf numFmtId="0" fontId="18" fillId="0" borderId="0" xfId="0" applyFont="1" applyAlignment="1">
      <alignment horizontal="center"/>
    </xf>
    <xf numFmtId="10" fontId="18" fillId="5" borderId="0" xfId="3" applyNumberFormat="1" applyFont="1" applyFill="1" applyAlignment="1">
      <alignment horizontal="center"/>
    </xf>
    <xf numFmtId="0" fontId="5" fillId="2" borderId="0" xfId="2" applyFont="1" applyFill="1" applyAlignment="1">
      <alignment horizontal="left" vertical="center"/>
    </xf>
    <xf numFmtId="0" fontId="10" fillId="0" borderId="0" xfId="9" applyFont="1"/>
    <xf numFmtId="0" fontId="12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5" xfId="0" applyFont="1" applyBorder="1" applyAlignment="1">
      <alignment horizontal="center"/>
    </xf>
    <xf numFmtId="172" fontId="6" fillId="0" borderId="5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15" fillId="0" borderId="0" xfId="0" applyFont="1" applyAlignment="1">
      <alignment wrapText="1"/>
    </xf>
    <xf numFmtId="0" fontId="6" fillId="0" borderId="0" xfId="0" applyFont="1" applyBorder="1"/>
    <xf numFmtId="168" fontId="6" fillId="0" borderId="0" xfId="3" applyNumberFormat="1" applyFont="1"/>
    <xf numFmtId="167" fontId="6" fillId="0" borderId="0" xfId="0" applyNumberFormat="1" applyFont="1"/>
    <xf numFmtId="9" fontId="6" fillId="0" borderId="0" xfId="3" applyFont="1"/>
    <xf numFmtId="0" fontId="12" fillId="2" borderId="0" xfId="0" applyFont="1" applyFill="1" applyBorder="1" applyAlignment="1">
      <alignment horizontal="left"/>
    </xf>
    <xf numFmtId="1" fontId="6" fillId="0" borderId="0" xfId="0" applyNumberFormat="1" applyFont="1" applyBorder="1" applyAlignment="1">
      <alignment horizontal="center"/>
    </xf>
    <xf numFmtId="0" fontId="12" fillId="2" borderId="0" xfId="0" applyNumberFormat="1" applyFont="1" applyFill="1" applyBorder="1"/>
    <xf numFmtId="0" fontId="6" fillId="2" borderId="0" xfId="0" applyFont="1" applyFill="1" applyAlignment="1">
      <alignment horizontal="left"/>
    </xf>
    <xf numFmtId="1" fontId="15" fillId="0" borderId="0" xfId="0" applyNumberFormat="1" applyFont="1" applyBorder="1" applyAlignment="1">
      <alignment horizontal="center"/>
    </xf>
    <xf numFmtId="10" fontId="20" fillId="0" borderId="0" xfId="3" applyNumberFormat="1" applyFont="1"/>
    <xf numFmtId="0" fontId="7" fillId="2" borderId="0" xfId="0" applyFont="1" applyFill="1" applyBorder="1" applyAlignment="1">
      <alignment horizontal="center" vertical="center"/>
    </xf>
    <xf numFmtId="10" fontId="15" fillId="0" borderId="0" xfId="3" applyNumberFormat="1" applyFont="1"/>
    <xf numFmtId="17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15" fillId="0" borderId="0" xfId="0" applyFont="1" applyBorder="1"/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2" borderId="0" xfId="2" applyFont="1" applyFill="1" applyAlignment="1">
      <alignment vertical="center"/>
    </xf>
    <xf numFmtId="0" fontId="6" fillId="2" borderId="4" xfId="2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left" vertical="center"/>
    </xf>
    <xf numFmtId="3" fontId="27" fillId="2" borderId="0" xfId="0" applyNumberFormat="1" applyFont="1" applyFill="1" applyBorder="1" applyAlignment="1">
      <alignment horizontal="right" vertical="center" wrapText="1"/>
    </xf>
    <xf numFmtId="3" fontId="28" fillId="2" borderId="0" xfId="0" applyNumberFormat="1" applyFont="1" applyFill="1" applyBorder="1" applyAlignment="1">
      <alignment horizontal="right" vertical="center" wrapText="1"/>
    </xf>
    <xf numFmtId="10" fontId="6" fillId="0" borderId="0" xfId="3" applyNumberFormat="1" applyFont="1"/>
    <xf numFmtId="3" fontId="6" fillId="0" borderId="0" xfId="0" applyNumberFormat="1" applyFont="1"/>
    <xf numFmtId="166" fontId="15" fillId="0" borderId="0" xfId="3" applyNumberFormat="1" applyFont="1"/>
    <xf numFmtId="166" fontId="6" fillId="0" borderId="0" xfId="3" applyNumberFormat="1" applyFont="1"/>
    <xf numFmtId="3" fontId="6" fillId="0" borderId="0" xfId="0" applyNumberFormat="1" applyFont="1" applyAlignment="1">
      <alignment horizontal="center" vertical="center"/>
    </xf>
    <xf numFmtId="0" fontId="19" fillId="2" borderId="0" xfId="2" applyFont="1" applyFill="1" applyBorder="1" applyAlignment="1">
      <alignment horizontal="center" vertical="center" wrapText="1"/>
    </xf>
    <xf numFmtId="164" fontId="6" fillId="0" borderId="0" xfId="0" applyNumberFormat="1" applyFont="1"/>
    <xf numFmtId="0" fontId="9" fillId="0" borderId="0" xfId="2" applyFont="1" applyFill="1" applyAlignment="1">
      <alignment horizontal="left" vertical="center"/>
    </xf>
    <xf numFmtId="0" fontId="14" fillId="0" borderId="0" xfId="2" applyFont="1" applyFill="1" applyAlignment="1">
      <alignment horizontal="left" vertical="center"/>
    </xf>
    <xf numFmtId="0" fontId="5" fillId="0" borderId="0" xfId="2" applyFont="1" applyFill="1" applyAlignment="1">
      <alignment horizontal="left" vertical="center"/>
    </xf>
    <xf numFmtId="44" fontId="6" fillId="0" borderId="0" xfId="0" applyNumberFormat="1" applyFont="1"/>
    <xf numFmtId="44" fontId="6" fillId="2" borderId="0" xfId="10" applyFont="1" applyFill="1" applyBorder="1"/>
    <xf numFmtId="0" fontId="15" fillId="2" borderId="0" xfId="0" applyFont="1" applyFill="1"/>
    <xf numFmtId="0" fontId="5" fillId="2" borderId="0" xfId="2" applyFont="1" applyFill="1" applyBorder="1" applyAlignment="1">
      <alignment horizontal="left" vertical="center"/>
    </xf>
    <xf numFmtId="3" fontId="15" fillId="0" borderId="0" xfId="0" applyNumberFormat="1" applyFont="1"/>
    <xf numFmtId="43" fontId="15" fillId="0" borderId="0" xfId="0" applyNumberFormat="1" applyFont="1"/>
    <xf numFmtId="164" fontId="15" fillId="0" borderId="0" xfId="0" applyNumberFormat="1" applyFont="1"/>
    <xf numFmtId="0" fontId="16" fillId="2" borderId="0" xfId="0" applyFont="1" applyFill="1" applyAlignment="1"/>
    <xf numFmtId="0" fontId="5" fillId="2" borderId="0" xfId="0" applyFont="1" applyFill="1" applyBorder="1" applyAlignment="1">
      <alignment horizontal="left" vertical="center"/>
    </xf>
    <xf numFmtId="43" fontId="6" fillId="0" borderId="0" xfId="0" applyNumberFormat="1" applyFont="1"/>
    <xf numFmtId="0" fontId="9" fillId="0" borderId="0" xfId="2" applyFont="1" applyFill="1" applyAlignment="1">
      <alignment horizontal="right" vertical="center"/>
    </xf>
    <xf numFmtId="0" fontId="6" fillId="0" borderId="0" xfId="0" applyFont="1" applyFill="1" applyAlignment="1">
      <alignment horizontal="right"/>
    </xf>
    <xf numFmtId="0" fontId="20" fillId="0" borderId="0" xfId="0" applyFont="1"/>
    <xf numFmtId="17" fontId="12" fillId="2" borderId="0" xfId="0" applyNumberFormat="1" applyFont="1" applyFill="1" applyBorder="1"/>
    <xf numFmtId="0" fontId="17" fillId="0" borderId="0" xfId="0" applyFont="1" applyAlignment="1">
      <alignment vertical="center"/>
    </xf>
    <xf numFmtId="3" fontId="6" fillId="0" borderId="0" xfId="0" applyNumberFormat="1" applyFont="1" applyFill="1"/>
    <xf numFmtId="0" fontId="11" fillId="0" borderId="0" xfId="0" applyFont="1" applyFill="1" applyBorder="1"/>
    <xf numFmtId="3" fontId="11" fillId="0" borderId="0" xfId="0" applyNumberFormat="1" applyFont="1" applyBorder="1"/>
    <xf numFmtId="3" fontId="6" fillId="0" borderId="0" xfId="0" applyNumberFormat="1" applyFont="1" applyBorder="1"/>
    <xf numFmtId="43" fontId="6" fillId="0" borderId="0" xfId="1" applyFont="1"/>
    <xf numFmtId="9" fontId="6" fillId="0" borderId="0" xfId="0" applyNumberFormat="1" applyFont="1"/>
    <xf numFmtId="0" fontId="11" fillId="0" borderId="0" xfId="0" applyFont="1" applyAlignment="1">
      <alignment horizontal="right"/>
    </xf>
    <xf numFmtId="170" fontId="6" fillId="0" borderId="0" xfId="10" applyNumberFormat="1" applyFont="1"/>
    <xf numFmtId="170" fontId="6" fillId="0" borderId="0" xfId="0" applyNumberFormat="1" applyFont="1"/>
    <xf numFmtId="0" fontId="5" fillId="0" borderId="0" xfId="4" applyFont="1"/>
    <xf numFmtId="0" fontId="5" fillId="2" borderId="0" xfId="4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Continuous"/>
    </xf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0" fontId="32" fillId="0" borderId="0" xfId="0" applyFont="1" applyBorder="1" applyAlignment="1">
      <alignment horizontal="centerContinuous"/>
    </xf>
    <xf numFmtId="44" fontId="15" fillId="0" borderId="0" xfId="10" applyFont="1" applyFill="1"/>
    <xf numFmtId="9" fontId="15" fillId="0" borderId="0" xfId="3" applyFont="1" applyFill="1"/>
    <xf numFmtId="166" fontId="5" fillId="2" borderId="0" xfId="3" applyNumberFormat="1" applyFont="1" applyFill="1" applyBorder="1" applyAlignment="1">
      <alignment horizontal="left" vertical="center"/>
    </xf>
    <xf numFmtId="9" fontId="5" fillId="2" borderId="0" xfId="3" applyNumberFormat="1" applyFont="1" applyFill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left"/>
    </xf>
    <xf numFmtId="0" fontId="35" fillId="2" borderId="0" xfId="9" applyFont="1" applyFill="1" applyAlignment="1">
      <alignment horizontal="left"/>
    </xf>
    <xf numFmtId="0" fontId="32" fillId="0" borderId="0" xfId="0" applyFont="1" applyBorder="1" applyAlignment="1">
      <alignment horizontal="right"/>
    </xf>
    <xf numFmtId="0" fontId="32" fillId="0" borderId="0" xfId="0" applyFont="1" applyBorder="1"/>
    <xf numFmtId="171" fontId="32" fillId="0" borderId="0" xfId="0" applyNumberFormat="1" applyFont="1" applyBorder="1" applyProtection="1"/>
    <xf numFmtId="10" fontId="32" fillId="0" borderId="0" xfId="3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71" fontId="15" fillId="0" borderId="0" xfId="0" applyNumberFormat="1" applyFont="1" applyBorder="1"/>
    <xf numFmtId="44" fontId="15" fillId="0" borderId="0" xfId="0" applyNumberFormat="1" applyFont="1" applyBorder="1"/>
    <xf numFmtId="9" fontId="15" fillId="0" borderId="0" xfId="0" applyNumberFormat="1" applyFont="1" applyBorder="1" applyAlignment="1">
      <alignment horizontal="left"/>
    </xf>
    <xf numFmtId="170" fontId="15" fillId="0" borderId="0" xfId="10" applyNumberFormat="1" applyFont="1" applyBorder="1"/>
    <xf numFmtId="0" fontId="17" fillId="2" borderId="0" xfId="0" applyFont="1" applyFill="1"/>
    <xf numFmtId="0" fontId="36" fillId="0" borderId="0" xfId="0" applyFont="1" applyFill="1"/>
    <xf numFmtId="0" fontId="17" fillId="2" borderId="0" xfId="2" applyFont="1" applyFill="1" applyBorder="1" applyAlignment="1">
      <alignment horizontal="left" vertical="center"/>
    </xf>
    <xf numFmtId="9" fontId="5" fillId="2" borderId="0" xfId="7" applyFont="1" applyFill="1" applyBorder="1" applyAlignment="1">
      <alignment horizontal="right" vertical="center" wrapText="1"/>
    </xf>
    <xf numFmtId="0" fontId="5" fillId="0" borderId="0" xfId="2" applyFont="1" applyFill="1" applyBorder="1" applyAlignment="1">
      <alignment vertical="center"/>
    </xf>
    <xf numFmtId="0" fontId="13" fillId="0" borderId="0" xfId="2" applyFont="1" applyFill="1" applyAlignment="1">
      <alignment horizontal="left" vertical="center"/>
    </xf>
    <xf numFmtId="0" fontId="8" fillId="0" borderId="0" xfId="2" applyFont="1" applyFill="1" applyBorder="1" applyAlignment="1">
      <alignment vertical="center"/>
    </xf>
    <xf numFmtId="0" fontId="26" fillId="0" borderId="0" xfId="0" applyFont="1" applyFill="1" applyBorder="1" applyAlignment="1">
      <alignment horizontal="left" vertical="center"/>
    </xf>
    <xf numFmtId="3" fontId="27" fillId="0" borderId="0" xfId="0" applyNumberFormat="1" applyFont="1" applyFill="1" applyBorder="1" applyAlignment="1">
      <alignment horizontal="right" vertical="center" wrapText="1"/>
    </xf>
    <xf numFmtId="3" fontId="28" fillId="0" borderId="0" xfId="0" applyNumberFormat="1" applyFont="1" applyFill="1" applyBorder="1" applyAlignment="1">
      <alignment horizontal="right" vertical="center" wrapText="1"/>
    </xf>
    <xf numFmtId="0" fontId="13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3" fontId="5" fillId="2" borderId="0" xfId="8" applyNumberFormat="1" applyFont="1" applyFill="1" applyBorder="1" applyAlignment="1">
      <alignment horizontal="center" vertical="center"/>
    </xf>
    <xf numFmtId="164" fontId="5" fillId="2" borderId="0" xfId="1" applyNumberFormat="1" applyFont="1" applyFill="1" applyAlignment="1">
      <alignment vertical="center"/>
    </xf>
    <xf numFmtId="0" fontId="14" fillId="2" borderId="0" xfId="8" quotePrefix="1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3" fontId="6" fillId="2" borderId="3" xfId="0" applyNumberFormat="1" applyFont="1" applyFill="1" applyBorder="1" applyAlignment="1">
      <alignment vertical="center"/>
    </xf>
    <xf numFmtId="3" fontId="6" fillId="2" borderId="4" xfId="0" applyNumberFormat="1" applyFont="1" applyFill="1" applyBorder="1" applyAlignment="1">
      <alignment vertical="center"/>
    </xf>
    <xf numFmtId="3" fontId="6" fillId="2" borderId="0" xfId="0" applyNumberFormat="1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/>
    <xf numFmtId="0" fontId="5" fillId="2" borderId="2" xfId="0" applyFont="1" applyFill="1" applyBorder="1" applyAlignment="1">
      <alignment vertical="center"/>
    </xf>
    <xf numFmtId="3" fontId="16" fillId="2" borderId="0" xfId="0" applyNumberFormat="1" applyFont="1" applyFill="1" applyAlignment="1">
      <alignment vertical="center"/>
    </xf>
    <xf numFmtId="3" fontId="1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Border="1" applyAlignment="1">
      <alignment vertical="center" textRotation="90"/>
    </xf>
    <xf numFmtId="164" fontId="15" fillId="0" borderId="0" xfId="1" applyNumberFormat="1" applyFont="1"/>
    <xf numFmtId="0" fontId="6" fillId="2" borderId="0" xfId="2" applyFont="1" applyFill="1" applyAlignment="1">
      <alignment vertical="center"/>
    </xf>
    <xf numFmtId="0" fontId="10" fillId="2" borderId="0" xfId="9" applyFont="1" applyFill="1" applyAlignment="1"/>
    <xf numFmtId="0" fontId="38" fillId="3" borderId="0" xfId="2" applyFont="1" applyFill="1" applyAlignment="1">
      <alignment horizontal="left" vertical="center"/>
    </xf>
    <xf numFmtId="0" fontId="38" fillId="3" borderId="0" xfId="2" applyFont="1" applyFill="1" applyAlignment="1">
      <alignment horizontal="left" vertical="center"/>
    </xf>
    <xf numFmtId="0" fontId="37" fillId="3" borderId="0" xfId="2" applyFont="1" applyFill="1" applyAlignment="1">
      <alignment horizontal="left" vertical="center"/>
    </xf>
    <xf numFmtId="0" fontId="37" fillId="2" borderId="0" xfId="2" applyFont="1" applyFill="1" applyBorder="1" applyAlignment="1">
      <alignment vertical="center"/>
    </xf>
    <xf numFmtId="0" fontId="37" fillId="2" borderId="0" xfId="0" applyFont="1" applyFill="1" applyBorder="1" applyAlignment="1">
      <alignment horizontal="left" vertical="center"/>
    </xf>
    <xf numFmtId="3" fontId="37" fillId="2" borderId="0" xfId="0" applyNumberFormat="1" applyFont="1" applyFill="1" applyBorder="1" applyAlignment="1">
      <alignment horizontal="right" vertical="center" wrapText="1"/>
    </xf>
    <xf numFmtId="0" fontId="19" fillId="3" borderId="15" xfId="0" applyFont="1" applyFill="1" applyBorder="1"/>
    <xf numFmtId="3" fontId="19" fillId="3" borderId="16" xfId="0" applyNumberFormat="1" applyFont="1" applyFill="1" applyBorder="1"/>
    <xf numFmtId="3" fontId="19" fillId="3" borderId="17" xfId="0" applyNumberFormat="1" applyFont="1" applyFill="1" applyBorder="1"/>
    <xf numFmtId="0" fontId="17" fillId="2" borderId="0" xfId="2" applyFont="1" applyFill="1" applyAlignment="1">
      <alignment horizontal="left" vertical="center"/>
    </xf>
    <xf numFmtId="0" fontId="35" fillId="0" borderId="0" xfId="9" applyFont="1"/>
    <xf numFmtId="0" fontId="18" fillId="3" borderId="0" xfId="2" applyFont="1" applyFill="1" applyAlignment="1">
      <alignment horizontal="left" vertical="center"/>
    </xf>
    <xf numFmtId="0" fontId="39" fillId="2" borderId="0" xfId="2" applyFont="1" applyFill="1" applyBorder="1" applyAlignment="1">
      <alignment vertical="center"/>
    </xf>
    <xf numFmtId="0" fontId="40" fillId="2" borderId="0" xfId="0" applyFont="1" applyFill="1" applyBorder="1" applyAlignment="1">
      <alignment horizontal="left" vertical="center"/>
    </xf>
    <xf numFmtId="3" fontId="41" fillId="2" borderId="0" xfId="0" applyNumberFormat="1" applyFont="1" applyFill="1" applyBorder="1" applyAlignment="1">
      <alignment horizontal="right" vertical="center" wrapText="1"/>
    </xf>
    <xf numFmtId="3" fontId="42" fillId="2" borderId="0" xfId="0" applyNumberFormat="1" applyFont="1" applyFill="1" applyBorder="1" applyAlignment="1">
      <alignment horizontal="right" vertical="center" wrapText="1"/>
    </xf>
    <xf numFmtId="0" fontId="19" fillId="3" borderId="17" xfId="2" applyFont="1" applyFill="1" applyBorder="1" applyAlignment="1">
      <alignment horizontal="center" vertical="center" wrapText="1"/>
    </xf>
    <xf numFmtId="0" fontId="39" fillId="3" borderId="0" xfId="0" applyFont="1" applyFill="1" applyBorder="1"/>
    <xf numFmtId="0" fontId="37" fillId="3" borderId="0" xfId="0" applyFont="1" applyFill="1" applyBorder="1" applyAlignment="1">
      <alignment horizontal="center"/>
    </xf>
    <xf numFmtId="0" fontId="39" fillId="3" borderId="0" xfId="0" applyFont="1" applyFill="1"/>
    <xf numFmtId="0" fontId="39" fillId="0" borderId="0" xfId="0" applyFont="1" applyBorder="1"/>
    <xf numFmtId="0" fontId="39" fillId="0" borderId="0" xfId="0" applyFont="1"/>
    <xf numFmtId="0" fontId="39" fillId="0" borderId="0" xfId="0" applyFont="1" applyFill="1"/>
    <xf numFmtId="10" fontId="39" fillId="0" borderId="0" xfId="0" applyNumberFormat="1" applyFont="1"/>
    <xf numFmtId="0" fontId="19" fillId="3" borderId="15" xfId="2" applyFont="1" applyFill="1" applyBorder="1" applyAlignment="1">
      <alignment horizontal="center" vertical="center"/>
    </xf>
    <xf numFmtId="164" fontId="6" fillId="2" borderId="10" xfId="1" applyNumberFormat="1" applyFont="1" applyFill="1" applyBorder="1" applyAlignment="1">
      <alignment horizontal="right" vertical="center"/>
    </xf>
    <xf numFmtId="164" fontId="6" fillId="2" borderId="14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Continuous"/>
    </xf>
    <xf numFmtId="10" fontId="6" fillId="0" borderId="0" xfId="3" applyNumberFormat="1" applyFont="1" applyBorder="1" applyAlignment="1">
      <alignment horizontal="center"/>
    </xf>
    <xf numFmtId="3" fontId="6" fillId="2" borderId="19" xfId="1" applyNumberFormat="1" applyFont="1" applyFill="1" applyBorder="1" applyAlignment="1">
      <alignment horizontal="right" vertical="center"/>
    </xf>
    <xf numFmtId="3" fontId="6" fillId="2" borderId="22" xfId="1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Continuous"/>
    </xf>
    <xf numFmtId="3" fontId="6" fillId="2" borderId="14" xfId="1" applyNumberFormat="1" applyFont="1" applyFill="1" applyBorder="1" applyAlignment="1">
      <alignment horizontal="right" vertical="center"/>
    </xf>
    <xf numFmtId="9" fontId="6" fillId="0" borderId="0" xfId="3" applyFont="1" applyBorder="1" applyAlignment="1">
      <alignment horizontal="centerContinuous"/>
    </xf>
    <xf numFmtId="0" fontId="6" fillId="2" borderId="23" xfId="1" applyNumberFormat="1" applyFont="1" applyFill="1" applyBorder="1" applyAlignment="1">
      <alignment horizontal="center" vertical="center"/>
    </xf>
    <xf numFmtId="0" fontId="6" fillId="2" borderId="21" xfId="1" applyNumberFormat="1" applyFont="1" applyFill="1" applyBorder="1" applyAlignment="1">
      <alignment horizontal="center" vertical="center"/>
    </xf>
    <xf numFmtId="0" fontId="6" fillId="2" borderId="12" xfId="1" applyNumberFormat="1" applyFont="1" applyFill="1" applyBorder="1" applyAlignment="1">
      <alignment horizontal="center" vertical="center"/>
    </xf>
    <xf numFmtId="3" fontId="11" fillId="6" borderId="17" xfId="10" applyNumberFormat="1" applyFont="1" applyFill="1" applyBorder="1" applyAlignment="1">
      <alignment horizontal="right" vertical="center"/>
    </xf>
    <xf numFmtId="0" fontId="37" fillId="0" borderId="0" xfId="4" applyFont="1"/>
    <xf numFmtId="0" fontId="6" fillId="0" borderId="0" xfId="4" applyFont="1"/>
    <xf numFmtId="0" fontId="16" fillId="0" borderId="0" xfId="4" applyFont="1"/>
    <xf numFmtId="1" fontId="6" fillId="0" borderId="5" xfId="4" applyNumberFormat="1" applyFont="1" applyFill="1" applyBorder="1" applyAlignment="1">
      <alignment horizontal="center" vertical="center" wrapText="1"/>
    </xf>
    <xf numFmtId="0" fontId="36" fillId="0" borderId="0" xfId="4" applyFont="1"/>
    <xf numFmtId="17" fontId="6" fillId="6" borderId="21" xfId="4" applyNumberFormat="1" applyFont="1" applyFill="1" applyBorder="1" applyAlignment="1">
      <alignment horizontal="center" vertical="center" wrapText="1"/>
    </xf>
    <xf numFmtId="1" fontId="6" fillId="0" borderId="22" xfId="4" applyNumberFormat="1" applyFont="1" applyFill="1" applyBorder="1" applyAlignment="1">
      <alignment horizontal="center" vertical="center" wrapText="1"/>
    </xf>
    <xf numFmtId="17" fontId="6" fillId="6" borderId="12" xfId="4" applyNumberFormat="1" applyFont="1" applyFill="1" applyBorder="1" applyAlignment="1">
      <alignment horizontal="center" vertical="center" wrapText="1"/>
    </xf>
    <xf numFmtId="1" fontId="6" fillId="0" borderId="13" xfId="4" applyNumberFormat="1" applyFont="1" applyFill="1" applyBorder="1" applyAlignment="1">
      <alignment horizontal="center" vertical="center" wrapText="1"/>
    </xf>
    <xf numFmtId="1" fontId="6" fillId="0" borderId="14" xfId="4" applyNumberFormat="1" applyFont="1" applyFill="1" applyBorder="1" applyAlignment="1">
      <alignment horizontal="center" vertical="center" wrapText="1"/>
    </xf>
    <xf numFmtId="17" fontId="6" fillId="6" borderId="23" xfId="4" applyNumberFormat="1" applyFont="1" applyFill="1" applyBorder="1" applyAlignment="1">
      <alignment horizontal="center" vertical="center" wrapText="1"/>
    </xf>
    <xf numFmtId="1" fontId="6" fillId="0" borderId="7" xfId="4" applyNumberFormat="1" applyFont="1" applyFill="1" applyBorder="1" applyAlignment="1">
      <alignment horizontal="center" vertical="center" wrapText="1"/>
    </xf>
    <xf numFmtId="1" fontId="6" fillId="0" borderId="19" xfId="4" applyNumberFormat="1" applyFont="1" applyFill="1" applyBorder="1" applyAlignment="1">
      <alignment horizontal="center" vertical="center" wrapText="1"/>
    </xf>
    <xf numFmtId="0" fontId="19" fillId="3" borderId="15" xfId="4" applyFont="1" applyFill="1" applyBorder="1" applyAlignment="1">
      <alignment horizontal="center" vertical="center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1" fillId="2" borderId="23" xfId="2" applyFont="1" applyFill="1" applyBorder="1" applyAlignment="1">
      <alignment horizontal="left" vertical="center"/>
    </xf>
    <xf numFmtId="3" fontId="11" fillId="2" borderId="19" xfId="2" applyNumberFormat="1" applyFont="1" applyFill="1" applyBorder="1" applyAlignment="1">
      <alignment horizontal="right" vertical="center"/>
    </xf>
    <xf numFmtId="0" fontId="19" fillId="3" borderId="16" xfId="2" applyFont="1" applyFill="1" applyBorder="1" applyAlignment="1">
      <alignment horizontal="center" vertical="center"/>
    </xf>
    <xf numFmtId="0" fontId="19" fillId="3" borderId="17" xfId="2" applyFont="1" applyFill="1" applyBorder="1" applyAlignment="1">
      <alignment horizontal="center" vertical="center"/>
    </xf>
    <xf numFmtId="0" fontId="11" fillId="2" borderId="29" xfId="2" applyFont="1" applyFill="1" applyBorder="1" applyAlignment="1">
      <alignment horizontal="left" vertical="center"/>
    </xf>
    <xf numFmtId="3" fontId="11" fillId="2" borderId="11" xfId="2" applyNumberFormat="1" applyFont="1" applyFill="1" applyBorder="1" applyAlignment="1">
      <alignment horizontal="right" vertical="center"/>
    </xf>
    <xf numFmtId="0" fontId="11" fillId="6" borderId="15" xfId="2" applyFont="1" applyFill="1" applyBorder="1" applyAlignment="1">
      <alignment horizontal="left" vertical="center"/>
    </xf>
    <xf numFmtId="3" fontId="11" fillId="6" borderId="17" xfId="2" applyNumberFormat="1" applyFont="1" applyFill="1" applyBorder="1" applyAlignment="1">
      <alignment horizontal="right" vertical="center"/>
    </xf>
    <xf numFmtId="0" fontId="44" fillId="2" borderId="0" xfId="2" applyFont="1" applyFill="1" applyBorder="1" applyAlignment="1">
      <alignment horizontal="center" vertical="center"/>
    </xf>
    <xf numFmtId="164" fontId="44" fillId="2" borderId="0" xfId="1" applyNumberFormat="1" applyFont="1" applyFill="1" applyBorder="1" applyAlignment="1">
      <alignment horizontal="center" vertical="center"/>
    </xf>
    <xf numFmtId="173" fontId="17" fillId="0" borderId="0" xfId="0" applyNumberFormat="1" applyFont="1"/>
    <xf numFmtId="9" fontId="17" fillId="0" borderId="0" xfId="3" applyFont="1"/>
    <xf numFmtId="0" fontId="37" fillId="0" borderId="0" xfId="0" applyFont="1"/>
    <xf numFmtId="0" fontId="37" fillId="3" borderId="0" xfId="2" applyFont="1" applyFill="1" applyBorder="1" applyAlignment="1">
      <alignment vertical="center"/>
    </xf>
    <xf numFmtId="0" fontId="37" fillId="3" borderId="0" xfId="0" applyFont="1" applyFill="1" applyBorder="1" applyAlignment="1">
      <alignment horizontal="left" vertical="center"/>
    </xf>
    <xf numFmtId="3" fontId="37" fillId="3" borderId="0" xfId="0" applyNumberFormat="1" applyFont="1" applyFill="1" applyBorder="1" applyAlignment="1">
      <alignment horizontal="right" vertical="center" wrapText="1"/>
    </xf>
    <xf numFmtId="0" fontId="45" fillId="2" borderId="0" xfId="2" applyFont="1" applyFill="1" applyBorder="1" applyAlignment="1">
      <alignment vertical="center"/>
    </xf>
    <xf numFmtId="0" fontId="37" fillId="3" borderId="0" xfId="0" applyFont="1" applyFill="1"/>
    <xf numFmtId="0" fontId="37" fillId="2" borderId="0" xfId="0" applyFont="1" applyFill="1"/>
    <xf numFmtId="0" fontId="45" fillId="2" borderId="0" xfId="0" applyFont="1" applyFill="1" applyBorder="1"/>
    <xf numFmtId="0" fontId="17" fillId="2" borderId="0" xfId="0" applyFont="1" applyFill="1" applyAlignment="1">
      <alignment horizontal="left"/>
    </xf>
    <xf numFmtId="0" fontId="46" fillId="2" borderId="0" xfId="0" applyNumberFormat="1" applyFont="1" applyFill="1" applyBorder="1"/>
    <xf numFmtId="0" fontId="46" fillId="2" borderId="0" xfId="0" applyFont="1" applyFill="1" applyBorder="1" applyAlignment="1">
      <alignment horizontal="center" vertical="center"/>
    </xf>
    <xf numFmtId="0" fontId="35" fillId="0" borderId="0" xfId="9" applyFont="1" applyAlignment="1">
      <alignment vertical="center"/>
    </xf>
    <xf numFmtId="172" fontId="6" fillId="0" borderId="19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72" fontId="6" fillId="0" borderId="22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72" fontId="6" fillId="2" borderId="5" xfId="0" applyNumberFormat="1" applyFont="1" applyFill="1" applyBorder="1" applyAlignment="1">
      <alignment horizontal="center" vertical="center"/>
    </xf>
    <xf numFmtId="172" fontId="6" fillId="2" borderId="22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2" fontId="6" fillId="0" borderId="14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19" fillId="3" borderId="15" xfId="2" applyFont="1" applyFill="1" applyBorder="1" applyAlignment="1">
      <alignment vertical="center"/>
    </xf>
    <xf numFmtId="0" fontId="19" fillId="3" borderId="16" xfId="2" applyFont="1" applyFill="1" applyBorder="1" applyAlignment="1">
      <alignment vertical="center"/>
    </xf>
    <xf numFmtId="172" fontId="6" fillId="0" borderId="16" xfId="0" applyNumberFormat="1" applyFont="1" applyBorder="1" applyAlignment="1">
      <alignment horizontal="center" vertical="center" wrapText="1"/>
    </xf>
    <xf numFmtId="172" fontId="6" fillId="0" borderId="17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2" fontId="6" fillId="0" borderId="6" xfId="0" applyNumberFormat="1" applyFont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174" fontId="6" fillId="0" borderId="5" xfId="0" applyNumberFormat="1" applyFont="1" applyBorder="1" applyAlignment="1">
      <alignment horizontal="center" vertical="center"/>
    </xf>
    <xf numFmtId="10" fontId="33" fillId="0" borderId="0" xfId="3" applyNumberFormat="1" applyFont="1"/>
    <xf numFmtId="0" fontId="6" fillId="0" borderId="29" xfId="0" applyFont="1" applyBorder="1" applyAlignment="1">
      <alignment horizontal="center" vertical="center"/>
    </xf>
    <xf numFmtId="174" fontId="6" fillId="0" borderId="22" xfId="0" applyNumberFormat="1" applyFont="1" applyBorder="1" applyAlignment="1">
      <alignment horizontal="center" vertical="center"/>
    </xf>
    <xf numFmtId="0" fontId="38" fillId="3" borderId="0" xfId="2" applyFont="1" applyFill="1" applyAlignment="1">
      <alignment horizontal="right" vertical="center"/>
    </xf>
    <xf numFmtId="0" fontId="29" fillId="3" borderId="15" xfId="2" applyFont="1" applyFill="1" applyBorder="1" applyAlignment="1">
      <alignment horizontal="left" vertical="center" wrapText="1"/>
    </xf>
    <xf numFmtId="0" fontId="11" fillId="2" borderId="17" xfId="0" applyFont="1" applyFill="1" applyBorder="1" applyAlignment="1">
      <alignment horizontal="center" vertical="center"/>
    </xf>
    <xf numFmtId="0" fontId="39" fillId="2" borderId="0" xfId="0" applyFont="1" applyFill="1"/>
    <xf numFmtId="10" fontId="6" fillId="2" borderId="0" xfId="3" applyNumberFormat="1" applyFont="1" applyFill="1" applyBorder="1" applyAlignment="1">
      <alignment horizontal="right" vertical="center"/>
    </xf>
    <xf numFmtId="175" fontId="11" fillId="2" borderId="0" xfId="10" applyNumberFormat="1" applyFont="1" applyFill="1" applyBorder="1" applyAlignment="1">
      <alignment horizontal="right" vertical="center"/>
    </xf>
    <xf numFmtId="0" fontId="11" fillId="2" borderId="0" xfId="2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/>
    </xf>
    <xf numFmtId="166" fontId="6" fillId="2" borderId="0" xfId="3" applyNumberFormat="1" applyFont="1" applyFill="1" applyBorder="1" applyAlignment="1">
      <alignment horizontal="right" vertical="center"/>
    </xf>
    <xf numFmtId="167" fontId="6" fillId="2" borderId="0" xfId="3" applyNumberFormat="1" applyFont="1" applyFill="1" applyBorder="1" applyAlignment="1">
      <alignment horizontal="right" vertical="center"/>
    </xf>
    <xf numFmtId="0" fontId="38" fillId="3" borderId="0" xfId="2" applyFont="1" applyFill="1" applyAlignment="1">
      <alignment horizontal="left" vertical="center"/>
    </xf>
    <xf numFmtId="0" fontId="47" fillId="2" borderId="0" xfId="2" applyFont="1" applyFill="1" applyAlignment="1">
      <alignment vertical="center"/>
    </xf>
    <xf numFmtId="0" fontId="18" fillId="2" borderId="0" xfId="2" applyFont="1" applyFill="1" applyAlignment="1">
      <alignment vertical="center"/>
    </xf>
    <xf numFmtId="0" fontId="48" fillId="0" borderId="3" xfId="2" applyFont="1" applyBorder="1" applyAlignment="1">
      <alignment vertical="center"/>
    </xf>
    <xf numFmtId="0" fontId="6" fillId="0" borderId="0" xfId="0" applyFont="1" applyAlignment="1"/>
    <xf numFmtId="0" fontId="10" fillId="2" borderId="0" xfId="9" applyFont="1" applyFill="1" applyBorder="1" applyAlignment="1">
      <alignment horizontal="center" vertical="center"/>
    </xf>
    <xf numFmtId="0" fontId="38" fillId="3" borderId="0" xfId="2" applyFont="1" applyFill="1" applyAlignment="1">
      <alignment horizontal="left" vertical="center"/>
    </xf>
    <xf numFmtId="0" fontId="0" fillId="2" borderId="0" xfId="0" applyFill="1"/>
    <xf numFmtId="0" fontId="12" fillId="2" borderId="0" xfId="2" applyFont="1" applyFill="1" applyAlignment="1">
      <alignment horizontal="center" vertical="center"/>
    </xf>
    <xf numFmtId="0" fontId="12" fillId="0" borderId="0" xfId="0" applyFont="1"/>
    <xf numFmtId="0" fontId="45" fillId="0" borderId="0" xfId="0" applyFont="1"/>
    <xf numFmtId="0" fontId="12" fillId="0" borderId="0" xfId="0" applyFont="1" applyAlignment="1">
      <alignment wrapText="1"/>
    </xf>
    <xf numFmtId="0" fontId="46" fillId="0" borderId="0" xfId="0" applyFont="1"/>
    <xf numFmtId="0" fontId="38" fillId="3" borderId="0" xfId="2" applyFont="1" applyFill="1" applyAlignment="1">
      <alignment horizontal="left" vertical="center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/>
    </xf>
    <xf numFmtId="0" fontId="19" fillId="3" borderId="8" xfId="2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4" fontId="5" fillId="0" borderId="5" xfId="0" applyNumberFormat="1" applyFont="1" applyBorder="1" applyAlignment="1">
      <alignment horizontal="center" vertical="center"/>
    </xf>
    <xf numFmtId="0" fontId="51" fillId="0" borderId="0" xfId="0" applyFont="1"/>
    <xf numFmtId="0" fontId="5" fillId="0" borderId="21" xfId="0" applyFont="1" applyBorder="1" applyAlignment="1">
      <alignment horizontal="center" vertical="center"/>
    </xf>
    <xf numFmtId="174" fontId="5" fillId="0" borderId="2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4" fontId="5" fillId="0" borderId="13" xfId="0" applyNumberFormat="1" applyFont="1" applyBorder="1" applyAlignment="1">
      <alignment horizontal="center" vertical="center"/>
    </xf>
    <xf numFmtId="174" fontId="5" fillId="0" borderId="14" xfId="0" applyNumberFormat="1" applyFont="1" applyBorder="1" applyAlignment="1">
      <alignment horizontal="center" vertical="center"/>
    </xf>
    <xf numFmtId="49" fontId="12" fillId="2" borderId="0" xfId="0" applyNumberFormat="1" applyFont="1" applyFill="1" applyBorder="1"/>
    <xf numFmtId="3" fontId="0" fillId="0" borderId="0" xfId="0" applyNumberFormat="1"/>
    <xf numFmtId="176" fontId="0" fillId="0" borderId="0" xfId="0" applyNumberFormat="1"/>
    <xf numFmtId="0" fontId="3" fillId="0" borderId="0" xfId="9"/>
    <xf numFmtId="2" fontId="6" fillId="2" borderId="0" xfId="0" applyNumberFormat="1" applyFont="1" applyFill="1" applyBorder="1"/>
    <xf numFmtId="172" fontId="6" fillId="2" borderId="0" xfId="0" applyNumberFormat="1" applyFont="1" applyFill="1" applyBorder="1" applyAlignment="1">
      <alignment horizontal="center"/>
    </xf>
    <xf numFmtId="172" fontId="11" fillId="2" borderId="0" xfId="0" applyNumberFormat="1" applyFont="1" applyFill="1" applyBorder="1" applyAlignment="1">
      <alignment horizontal="center"/>
    </xf>
    <xf numFmtId="2" fontId="11" fillId="2" borderId="0" xfId="0" applyNumberFormat="1" applyFont="1" applyFill="1" applyBorder="1" applyAlignment="1">
      <alignment horizontal="left"/>
    </xf>
    <xf numFmtId="0" fontId="6" fillId="2" borderId="0" xfId="0" applyNumberFormat="1" applyFont="1" applyFill="1" applyBorder="1" applyAlignment="1">
      <alignment horizontal="left"/>
    </xf>
    <xf numFmtId="2" fontId="11" fillId="2" borderId="0" xfId="0" applyNumberFormat="1" applyFont="1" applyFill="1" applyBorder="1" applyAlignment="1">
      <alignment horizontal="center" vertical="center"/>
    </xf>
    <xf numFmtId="2" fontId="11" fillId="2" borderId="0" xfId="0" applyNumberFormat="1" applyFont="1" applyFill="1" applyBorder="1" applyAlignment="1">
      <alignment horizontal="left" vertical="center"/>
    </xf>
    <xf numFmtId="9" fontId="0" fillId="0" borderId="0" xfId="3" applyFont="1"/>
    <xf numFmtId="0" fontId="15" fillId="2" borderId="0" xfId="0" applyFont="1" applyFill="1" applyBorder="1"/>
    <xf numFmtId="0" fontId="52" fillId="0" borderId="0" xfId="0" applyFont="1"/>
    <xf numFmtId="0" fontId="50" fillId="0" borderId="0" xfId="0" applyFont="1" applyFill="1"/>
    <xf numFmtId="0" fontId="53" fillId="0" borderId="0" xfId="0" applyFont="1"/>
    <xf numFmtId="0" fontId="52" fillId="0" borderId="0" xfId="0" applyFont="1" applyAlignment="1">
      <alignment horizontal="center" vertical="center"/>
    </xf>
    <xf numFmtId="4" fontId="52" fillId="0" borderId="0" xfId="0" applyNumberFormat="1" applyFont="1" applyAlignment="1">
      <alignment horizontal="center" vertical="center"/>
    </xf>
    <xf numFmtId="166" fontId="52" fillId="0" borderId="0" xfId="3" applyNumberFormat="1" applyFont="1" applyAlignment="1">
      <alignment horizontal="center"/>
    </xf>
    <xf numFmtId="4" fontId="52" fillId="0" borderId="0" xfId="0" applyNumberFormat="1" applyFont="1"/>
    <xf numFmtId="164" fontId="20" fillId="0" borderId="0" xfId="0" applyNumberFormat="1" applyFont="1"/>
    <xf numFmtId="3" fontId="20" fillId="0" borderId="0" xfId="0" applyNumberFormat="1" applyFont="1"/>
    <xf numFmtId="173" fontId="20" fillId="0" borderId="0" xfId="0" applyNumberFormat="1" applyFont="1"/>
    <xf numFmtId="173" fontId="15" fillId="0" borderId="0" xfId="0" applyNumberFormat="1" applyFont="1"/>
    <xf numFmtId="0" fontId="15" fillId="0" borderId="0" xfId="0" applyFont="1" applyAlignment="1">
      <alignment horizontal="left"/>
    </xf>
    <xf numFmtId="166" fontId="15" fillId="2" borderId="0" xfId="3" applyNumberFormat="1" applyFont="1" applyFill="1"/>
    <xf numFmtId="10" fontId="15" fillId="2" borderId="0" xfId="3" applyNumberFormat="1" applyFont="1" applyFill="1"/>
    <xf numFmtId="164" fontId="15" fillId="2" borderId="0" xfId="0" applyNumberFormat="1" applyFont="1" applyFill="1"/>
    <xf numFmtId="166" fontId="36" fillId="2" borderId="0" xfId="0" applyNumberFormat="1" applyFont="1" applyFill="1"/>
    <xf numFmtId="0" fontId="6" fillId="3" borderId="0" xfId="0" applyFont="1" applyFill="1"/>
    <xf numFmtId="0" fontId="38" fillId="3" borderId="0" xfId="2" applyFont="1" applyFill="1" applyAlignment="1">
      <alignment horizontal="left" vertical="center"/>
    </xf>
    <xf numFmtId="3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9" fillId="3" borderId="0" xfId="2" applyFont="1" applyFill="1" applyBorder="1" applyAlignment="1">
      <alignment vertical="center" wrapText="1"/>
    </xf>
    <xf numFmtId="0" fontId="19" fillId="3" borderId="0" xfId="2" applyFont="1" applyFill="1" applyAlignment="1">
      <alignment horizontal="left" vertical="center"/>
    </xf>
    <xf numFmtId="0" fontId="3" fillId="0" borderId="0" xfId="9" applyAlignment="1">
      <alignment horizontal="center"/>
    </xf>
    <xf numFmtId="0" fontId="38" fillId="3" borderId="0" xfId="2" applyFont="1" applyFill="1" applyAlignment="1">
      <alignment horizontal="left" vertical="center"/>
    </xf>
    <xf numFmtId="0" fontId="19" fillId="3" borderId="15" xfId="2" applyFont="1" applyFill="1" applyBorder="1" applyAlignment="1">
      <alignment horizontal="center" vertical="center"/>
    </xf>
    <xf numFmtId="0" fontId="17" fillId="2" borderId="0" xfId="4" applyFont="1" applyFill="1"/>
    <xf numFmtId="0" fontId="55" fillId="2" borderId="0" xfId="4" applyFont="1" applyFill="1" applyBorder="1" applyAlignment="1">
      <alignment horizontal="left"/>
    </xf>
    <xf numFmtId="0" fontId="6" fillId="2" borderId="0" xfId="4" applyFont="1" applyFill="1"/>
    <xf numFmtId="0" fontId="11" fillId="2" borderId="0" xfId="4" applyFont="1" applyFill="1" applyBorder="1" applyAlignment="1">
      <alignment horizontal="left" vertical="center"/>
    </xf>
    <xf numFmtId="0" fontId="6" fillId="2" borderId="0" xfId="4" applyFont="1" applyFill="1" applyBorder="1"/>
    <xf numFmtId="0" fontId="37" fillId="2" borderId="0" xfId="4" applyFont="1" applyFill="1"/>
    <xf numFmtId="0" fontId="39" fillId="2" borderId="0" xfId="0" applyFont="1" applyFill="1" applyBorder="1"/>
    <xf numFmtId="0" fontId="38" fillId="2" borderId="0" xfId="2" applyFont="1" applyFill="1" applyBorder="1" applyAlignment="1">
      <alignment horizontal="left" vertical="center"/>
    </xf>
    <xf numFmtId="2" fontId="6" fillId="0" borderId="0" xfId="0" applyNumberFormat="1" applyFont="1"/>
    <xf numFmtId="2" fontId="6" fillId="2" borderId="0" xfId="0" applyNumberFormat="1" applyFont="1" applyFill="1"/>
    <xf numFmtId="2" fontId="15" fillId="0" borderId="0" xfId="0" applyNumberFormat="1" applyFont="1"/>
    <xf numFmtId="2" fontId="15" fillId="0" borderId="0" xfId="0" applyNumberFormat="1" applyFont="1" applyBorder="1"/>
    <xf numFmtId="0" fontId="6" fillId="0" borderId="0" xfId="1" applyNumberFormat="1" applyFont="1"/>
    <xf numFmtId="170" fontId="6" fillId="0" borderId="0" xfId="10" applyNumberFormat="1" applyFont="1" applyBorder="1"/>
    <xf numFmtId="2" fontId="6" fillId="0" borderId="0" xfId="0" applyNumberFormat="1" applyFont="1" applyBorder="1" applyAlignment="1">
      <alignment horizontal="left"/>
    </xf>
    <xf numFmtId="9" fontId="6" fillId="0" borderId="0" xfId="3" applyFont="1" applyAlignment="1">
      <alignment horizontal="center"/>
    </xf>
    <xf numFmtId="177" fontId="15" fillId="0" borderId="0" xfId="0" applyNumberFormat="1" applyFont="1"/>
    <xf numFmtId="164" fontId="6" fillId="0" borderId="0" xfId="1" applyNumberFormat="1" applyFont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6" fillId="3" borderId="0" xfId="2" applyFont="1" applyFill="1" applyAlignment="1">
      <alignment horizontal="left" vertical="center"/>
    </xf>
    <xf numFmtId="0" fontId="57" fillId="0" borderId="0" xfId="0" applyFont="1"/>
    <xf numFmtId="6" fontId="16" fillId="0" borderId="0" xfId="1" applyNumberFormat="1" applyFont="1" applyFill="1" applyBorder="1" applyAlignment="1">
      <alignment horizontal="center" vertical="center"/>
    </xf>
    <xf numFmtId="166" fontId="11" fillId="0" borderId="0" xfId="3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horizontal="center" vertical="center"/>
    </xf>
    <xf numFmtId="0" fontId="3" fillId="0" borderId="0" xfId="9" applyAlignment="1">
      <alignment horizontal="right"/>
    </xf>
    <xf numFmtId="0" fontId="3" fillId="2" borderId="0" xfId="9" applyFill="1"/>
    <xf numFmtId="9" fontId="15" fillId="0" borderId="0" xfId="3" applyFont="1" applyAlignment="1">
      <alignment horizontal="center"/>
    </xf>
    <xf numFmtId="0" fontId="15" fillId="0" borderId="32" xfId="0" applyFont="1" applyBorder="1"/>
    <xf numFmtId="0" fontId="15" fillId="0" borderId="32" xfId="0" applyFont="1" applyBorder="1" applyAlignment="1">
      <alignment horizontal="center"/>
    </xf>
    <xf numFmtId="4" fontId="15" fillId="0" borderId="32" xfId="0" applyNumberFormat="1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32" xfId="0" quotePrefix="1" applyFont="1" applyBorder="1" applyAlignment="1">
      <alignment horizontal="center"/>
    </xf>
    <xf numFmtId="0" fontId="15" fillId="0" borderId="32" xfId="0" applyFont="1" applyFill="1" applyBorder="1"/>
    <xf numFmtId="4" fontId="15" fillId="0" borderId="32" xfId="0" applyNumberFormat="1" applyFont="1" applyFill="1" applyBorder="1" applyAlignment="1">
      <alignment horizontal="center" vertical="center"/>
    </xf>
    <xf numFmtId="0" fontId="19" fillId="10" borderId="36" xfId="0" applyFont="1" applyFill="1" applyBorder="1" applyAlignment="1">
      <alignment horizontal="center"/>
    </xf>
    <xf numFmtId="0" fontId="15" fillId="0" borderId="37" xfId="0" quotePrefix="1" applyFont="1" applyBorder="1" applyAlignment="1">
      <alignment horizontal="center" vertical="center"/>
    </xf>
    <xf numFmtId="0" fontId="15" fillId="0" borderId="33" xfId="0" applyFont="1" applyBorder="1"/>
    <xf numFmtId="0" fontId="15" fillId="0" borderId="37" xfId="0" applyFont="1" applyBorder="1" applyAlignment="1">
      <alignment horizontal="center" vertical="center"/>
    </xf>
    <xf numFmtId="0" fontId="15" fillId="2" borderId="33" xfId="0" applyFont="1" applyFill="1" applyBorder="1"/>
    <xf numFmtId="0" fontId="15" fillId="0" borderId="37" xfId="0" applyFont="1" applyFill="1" applyBorder="1" applyAlignment="1">
      <alignment horizontal="center" vertical="center"/>
    </xf>
    <xf numFmtId="0" fontId="15" fillId="0" borderId="33" xfId="0" applyFont="1" applyFill="1" applyBorder="1"/>
    <xf numFmtId="0" fontId="19" fillId="10" borderId="41" xfId="0" applyFont="1" applyFill="1" applyBorder="1" applyAlignment="1">
      <alignment horizontal="center" wrapText="1"/>
    </xf>
    <xf numFmtId="176" fontId="6" fillId="0" borderId="42" xfId="0" applyNumberFormat="1" applyFont="1" applyBorder="1" applyAlignment="1">
      <alignment horizontal="center"/>
    </xf>
    <xf numFmtId="10" fontId="6" fillId="0" borderId="42" xfId="3" applyNumberFormat="1" applyFont="1" applyBorder="1" applyAlignment="1">
      <alignment horizontal="center"/>
    </xf>
    <xf numFmtId="0" fontId="19" fillId="10" borderId="41" xfId="0" applyFont="1" applyFill="1" applyBorder="1" applyAlignment="1">
      <alignment horizontal="center"/>
    </xf>
    <xf numFmtId="1" fontId="6" fillId="4" borderId="32" xfId="2" applyNumberFormat="1" applyFont="1" applyFill="1" applyBorder="1" applyAlignment="1">
      <alignment horizontal="center" vertical="center"/>
    </xf>
    <xf numFmtId="173" fontId="11" fillId="7" borderId="32" xfId="1" applyNumberFormat="1" applyFont="1" applyFill="1" applyBorder="1" applyAlignment="1">
      <alignment horizontal="center" vertical="center"/>
    </xf>
    <xf numFmtId="6" fontId="6" fillId="4" borderId="32" xfId="1" applyNumberFormat="1" applyFont="1" applyFill="1" applyBorder="1" applyAlignment="1">
      <alignment horizontal="center" vertical="center"/>
    </xf>
    <xf numFmtId="6" fontId="11" fillId="7" borderId="32" xfId="1" applyNumberFormat="1" applyFont="1" applyFill="1" applyBorder="1" applyAlignment="1">
      <alignment horizontal="center" vertical="center"/>
    </xf>
    <xf numFmtId="8" fontId="6" fillId="4" borderId="32" xfId="1" applyNumberFormat="1" applyFont="1" applyFill="1" applyBorder="1" applyAlignment="1">
      <alignment horizontal="center" vertical="center"/>
    </xf>
    <xf numFmtId="1" fontId="15" fillId="0" borderId="32" xfId="0" applyNumberFormat="1" applyFont="1" applyBorder="1" applyAlignment="1">
      <alignment horizontal="center"/>
    </xf>
    <xf numFmtId="3" fontId="6" fillId="0" borderId="32" xfId="0" applyNumberFormat="1" applyFont="1" applyBorder="1" applyAlignment="1">
      <alignment horizontal="center"/>
    </xf>
    <xf numFmtId="43" fontId="6" fillId="4" borderId="32" xfId="1" applyFont="1" applyFill="1" applyBorder="1" applyAlignment="1">
      <alignment horizontal="center" vertical="center"/>
    </xf>
    <xf numFmtId="2" fontId="6" fillId="4" borderId="34" xfId="2" applyNumberFormat="1" applyFont="1" applyFill="1" applyBorder="1" applyAlignment="1">
      <alignment horizontal="center" vertical="center"/>
    </xf>
    <xf numFmtId="2" fontId="6" fillId="4" borderId="35" xfId="2" applyNumberFormat="1" applyFont="1" applyFill="1" applyBorder="1" applyAlignment="1">
      <alignment horizontal="center" vertical="center"/>
    </xf>
    <xf numFmtId="2" fontId="11" fillId="4" borderId="35" xfId="2" applyNumberFormat="1" applyFont="1" applyFill="1" applyBorder="1" applyAlignment="1">
      <alignment horizontal="center" vertical="center"/>
    </xf>
    <xf numFmtId="2" fontId="11" fillId="4" borderId="36" xfId="2" applyNumberFormat="1" applyFont="1" applyFill="1" applyBorder="1" applyAlignment="1">
      <alignment horizontal="center" vertical="center"/>
    </xf>
    <xf numFmtId="1" fontId="6" fillId="4" borderId="37" xfId="2" applyNumberFormat="1" applyFont="1" applyFill="1" applyBorder="1" applyAlignment="1">
      <alignment horizontal="center" vertical="center"/>
    </xf>
    <xf numFmtId="3" fontId="6" fillId="0" borderId="33" xfId="0" applyNumberFormat="1" applyFont="1" applyBorder="1" applyAlignment="1">
      <alignment horizontal="center"/>
    </xf>
    <xf numFmtId="1" fontId="6" fillId="4" borderId="38" xfId="2" applyNumberFormat="1" applyFont="1" applyFill="1" applyBorder="1" applyAlignment="1">
      <alignment horizontal="center" vertical="center"/>
    </xf>
    <xf numFmtId="1" fontId="6" fillId="4" borderId="39" xfId="2" applyNumberFormat="1" applyFont="1" applyFill="1" applyBorder="1" applyAlignment="1">
      <alignment horizontal="center" vertical="center"/>
    </xf>
    <xf numFmtId="43" fontId="6" fillId="4" borderId="39" xfId="1" applyFont="1" applyFill="1" applyBorder="1" applyAlignment="1">
      <alignment horizontal="center" vertical="center"/>
    </xf>
    <xf numFmtId="6" fontId="6" fillId="4" borderId="39" xfId="1" applyNumberFormat="1" applyFont="1" applyFill="1" applyBorder="1" applyAlignment="1">
      <alignment horizontal="center" vertical="center"/>
    </xf>
    <xf numFmtId="1" fontId="15" fillId="0" borderId="39" xfId="0" applyNumberFormat="1" applyFont="1" applyBorder="1" applyAlignment="1">
      <alignment horizontal="center"/>
    </xf>
    <xf numFmtId="3" fontId="6" fillId="0" borderId="40" xfId="0" applyNumberFormat="1" applyFont="1" applyBorder="1" applyAlignment="1">
      <alignment horizontal="center"/>
    </xf>
    <xf numFmtId="2" fontId="11" fillId="0" borderId="32" xfId="0" applyNumberFormat="1" applyFont="1" applyBorder="1" applyAlignment="1">
      <alignment horizontal="center" vertical="center"/>
    </xf>
    <xf numFmtId="2" fontId="11" fillId="0" borderId="37" xfId="0" applyNumberFormat="1" applyFont="1" applyBorder="1" applyAlignment="1">
      <alignment horizontal="left" vertical="center"/>
    </xf>
    <xf numFmtId="2" fontId="11" fillId="0" borderId="33" xfId="0" applyNumberFormat="1" applyFont="1" applyBorder="1" applyAlignment="1">
      <alignment horizontal="center" vertical="center"/>
    </xf>
    <xf numFmtId="0" fontId="6" fillId="0" borderId="37" xfId="0" applyNumberFormat="1" applyFont="1" applyBorder="1" applyAlignment="1">
      <alignment horizontal="left"/>
    </xf>
    <xf numFmtId="2" fontId="11" fillId="0" borderId="38" xfId="0" applyNumberFormat="1" applyFont="1" applyBorder="1" applyAlignment="1">
      <alignment horizontal="left"/>
    </xf>
    <xf numFmtId="3" fontId="11" fillId="0" borderId="39" xfId="0" applyNumberFormat="1" applyFont="1" applyBorder="1" applyAlignment="1">
      <alignment horizontal="center"/>
    </xf>
    <xf numFmtId="2" fontId="6" fillId="0" borderId="40" xfId="0" applyNumberFormat="1" applyFont="1" applyBorder="1"/>
    <xf numFmtId="0" fontId="19" fillId="3" borderId="20" xfId="2" applyFont="1" applyFill="1" applyBorder="1" applyAlignment="1">
      <alignment vertical="center" wrapText="1"/>
    </xf>
    <xf numFmtId="164" fontId="11" fillId="0" borderId="43" xfId="1" applyNumberFormat="1" applyFont="1" applyBorder="1" applyAlignment="1">
      <alignment horizontal="center" vertical="center"/>
    </xf>
    <xf numFmtId="0" fontId="19" fillId="3" borderId="38" xfId="2" applyFont="1" applyFill="1" applyBorder="1" applyAlignment="1">
      <alignment horizontal="left" vertical="center"/>
    </xf>
    <xf numFmtId="10" fontId="15" fillId="0" borderId="40" xfId="3" applyNumberFormat="1" applyFont="1" applyBorder="1" applyAlignment="1">
      <alignment horizontal="center"/>
    </xf>
    <xf numFmtId="164" fontId="6" fillId="0" borderId="43" xfId="1" applyNumberFormat="1" applyFont="1" applyBorder="1" applyAlignment="1">
      <alignment vertical="center"/>
    </xf>
    <xf numFmtId="0" fontId="19" fillId="10" borderId="34" xfId="0" applyFont="1" applyFill="1" applyBorder="1" applyAlignment="1">
      <alignment horizontal="center"/>
    </xf>
    <xf numFmtId="0" fontId="15" fillId="0" borderId="37" xfId="0" applyFont="1" applyBorder="1"/>
    <xf numFmtId="0" fontId="20" fillId="0" borderId="38" xfId="0" applyFont="1" applyBorder="1"/>
    <xf numFmtId="3" fontId="11" fillId="0" borderId="40" xfId="0" applyNumberFormat="1" applyFont="1" applyBorder="1" applyAlignment="1">
      <alignment horizontal="center"/>
    </xf>
    <xf numFmtId="0" fontId="15" fillId="0" borderId="37" xfId="0" applyFont="1" applyBorder="1" applyAlignment="1">
      <alignment horizontal="center"/>
    </xf>
    <xf numFmtId="0" fontId="15" fillId="0" borderId="38" xfId="0" applyFont="1" applyBorder="1" applyAlignment="1">
      <alignment horizontal="center"/>
    </xf>
    <xf numFmtId="0" fontId="11" fillId="6" borderId="38" xfId="0" applyFont="1" applyFill="1" applyBorder="1"/>
    <xf numFmtId="3" fontId="11" fillId="6" borderId="40" xfId="0" applyNumberFormat="1" applyFont="1" applyFill="1" applyBorder="1" applyAlignment="1">
      <alignment horizontal="center"/>
    </xf>
    <xf numFmtId="0" fontId="19" fillId="3" borderId="32" xfId="2" applyFont="1" applyFill="1" applyBorder="1" applyAlignment="1">
      <alignment horizontal="center" vertical="center"/>
    </xf>
    <xf numFmtId="3" fontId="6" fillId="2" borderId="32" xfId="2" applyNumberFormat="1" applyFont="1" applyFill="1" applyBorder="1" applyAlignment="1">
      <alignment horizontal="right" vertical="center"/>
    </xf>
    <xf numFmtId="10" fontId="6" fillId="2" borderId="32" xfId="3" applyNumberFormat="1" applyFont="1" applyFill="1" applyBorder="1" applyAlignment="1">
      <alignment horizontal="right" vertical="center"/>
    </xf>
    <xf numFmtId="0" fontId="19" fillId="3" borderId="37" xfId="2" applyFont="1" applyFill="1" applyBorder="1" applyAlignment="1">
      <alignment horizontal="center" vertical="center"/>
    </xf>
    <xf numFmtId="0" fontId="19" fillId="3" borderId="33" xfId="2" applyFont="1" applyFill="1" applyBorder="1" applyAlignment="1">
      <alignment horizontal="center" vertical="center"/>
    </xf>
    <xf numFmtId="3" fontId="6" fillId="2" borderId="33" xfId="2" applyNumberFormat="1" applyFont="1" applyFill="1" applyBorder="1" applyAlignment="1">
      <alignment horizontal="right" vertical="center"/>
    </xf>
    <xf numFmtId="10" fontId="6" fillId="2" borderId="33" xfId="3" applyNumberFormat="1" applyFont="1" applyFill="1" applyBorder="1" applyAlignment="1">
      <alignment horizontal="right" vertical="center"/>
    </xf>
    <xf numFmtId="0" fontId="19" fillId="3" borderId="38" xfId="2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right" vertical="center"/>
    </xf>
    <xf numFmtId="3" fontId="6" fillId="2" borderId="40" xfId="2" applyNumberFormat="1" applyFont="1" applyFill="1" applyBorder="1" applyAlignment="1">
      <alignment horizontal="right" vertical="center"/>
    </xf>
    <xf numFmtId="0" fontId="19" fillId="3" borderId="32" xfId="2" applyFont="1" applyFill="1" applyBorder="1" applyAlignment="1">
      <alignment horizontal="center" vertical="center" wrapText="1"/>
    </xf>
    <xf numFmtId="0" fontId="6" fillId="2" borderId="32" xfId="2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right" vertical="center"/>
    </xf>
    <xf numFmtId="164" fontId="6" fillId="2" borderId="32" xfId="1" applyNumberFormat="1" applyFont="1" applyFill="1" applyBorder="1" applyAlignment="1">
      <alignment horizontal="right" vertical="center"/>
    </xf>
    <xf numFmtId="173" fontId="6" fillId="2" borderId="32" xfId="10" applyNumberFormat="1" applyFont="1" applyFill="1" applyBorder="1" applyAlignment="1">
      <alignment horizontal="right" vertical="center"/>
    </xf>
    <xf numFmtId="0" fontId="19" fillId="3" borderId="34" xfId="2" applyFont="1" applyFill="1" applyBorder="1" applyAlignment="1">
      <alignment horizontal="center" vertical="center"/>
    </xf>
    <xf numFmtId="0" fontId="19" fillId="3" borderId="35" xfId="2" applyFont="1" applyFill="1" applyBorder="1" applyAlignment="1">
      <alignment horizontal="center" vertical="center" wrapText="1"/>
    </xf>
    <xf numFmtId="0" fontId="19" fillId="3" borderId="36" xfId="2" applyFont="1" applyFill="1" applyBorder="1" applyAlignment="1">
      <alignment horizontal="center" vertical="center" wrapText="1"/>
    </xf>
    <xf numFmtId="0" fontId="6" fillId="2" borderId="37" xfId="2" applyFont="1" applyFill="1" applyBorder="1" applyAlignment="1">
      <alignment horizontal="center" vertical="center"/>
    </xf>
    <xf numFmtId="175" fontId="11" fillId="2" borderId="33" xfId="10" applyNumberFormat="1" applyFont="1" applyFill="1" applyBorder="1" applyAlignment="1">
      <alignment horizontal="right" vertical="center"/>
    </xf>
    <xf numFmtId="0" fontId="6" fillId="2" borderId="38" xfId="2" applyFont="1" applyFill="1" applyBorder="1" applyAlignment="1">
      <alignment horizontal="center" vertical="center"/>
    </xf>
    <xf numFmtId="0" fontId="6" fillId="2" borderId="39" xfId="2" applyFont="1" applyFill="1" applyBorder="1" applyAlignment="1">
      <alignment horizontal="center" vertical="center"/>
    </xf>
    <xf numFmtId="2" fontId="6" fillId="2" borderId="39" xfId="2" applyNumberFormat="1" applyFont="1" applyFill="1" applyBorder="1" applyAlignment="1">
      <alignment horizontal="right" vertical="center"/>
    </xf>
    <xf numFmtId="164" fontId="6" fillId="2" borderId="39" xfId="1" applyNumberFormat="1" applyFont="1" applyFill="1" applyBorder="1" applyAlignment="1">
      <alignment horizontal="right" vertical="center"/>
    </xf>
    <xf numFmtId="173" fontId="6" fillId="2" borderId="39" xfId="10" applyNumberFormat="1" applyFont="1" applyFill="1" applyBorder="1" applyAlignment="1">
      <alignment horizontal="right" vertical="center"/>
    </xf>
    <xf numFmtId="175" fontId="11" fillId="2" borderId="40" xfId="10" applyNumberFormat="1" applyFont="1" applyFill="1" applyBorder="1" applyAlignment="1">
      <alignment horizontal="right" vertical="center"/>
    </xf>
    <xf numFmtId="3" fontId="6" fillId="2" borderId="32" xfId="10" applyNumberFormat="1" applyFont="1" applyFill="1" applyBorder="1" applyAlignment="1">
      <alignment horizontal="right" vertical="center"/>
    </xf>
    <xf numFmtId="175" fontId="11" fillId="0" borderId="33" xfId="10" applyNumberFormat="1" applyFont="1" applyFill="1" applyBorder="1" applyAlignment="1">
      <alignment horizontal="right" vertical="center"/>
    </xf>
    <xf numFmtId="3" fontId="6" fillId="2" borderId="39" xfId="10" applyNumberFormat="1" applyFont="1" applyFill="1" applyBorder="1" applyAlignment="1">
      <alignment horizontal="right" vertical="center"/>
    </xf>
    <xf numFmtId="175" fontId="11" fillId="0" borderId="40" xfId="10" applyNumberFormat="1" applyFont="1" applyFill="1" applyBorder="1" applyAlignment="1">
      <alignment horizontal="right" vertical="center"/>
    </xf>
    <xf numFmtId="0" fontId="29" fillId="3" borderId="32" xfId="2" applyFont="1" applyFill="1" applyBorder="1" applyAlignment="1">
      <alignment horizontal="center" vertical="center" wrapText="1"/>
    </xf>
    <xf numFmtId="2" fontId="6" fillId="2" borderId="32" xfId="3" applyNumberFormat="1" applyFont="1" applyFill="1" applyBorder="1" applyAlignment="1">
      <alignment horizontal="center" vertical="center"/>
    </xf>
    <xf numFmtId="164" fontId="6" fillId="2" borderId="32" xfId="1" applyNumberFormat="1" applyFont="1" applyFill="1" applyBorder="1" applyAlignment="1">
      <alignment horizontal="center" vertical="center"/>
    </xf>
    <xf numFmtId="0" fontId="29" fillId="3" borderId="33" xfId="2" applyFont="1" applyFill="1" applyBorder="1" applyAlignment="1">
      <alignment horizontal="center" vertical="center" wrapText="1"/>
    </xf>
    <xf numFmtId="167" fontId="11" fillId="2" borderId="33" xfId="2" applyNumberFormat="1" applyFont="1" applyFill="1" applyBorder="1" applyAlignment="1">
      <alignment horizontal="center" vertical="center"/>
    </xf>
    <xf numFmtId="2" fontId="6" fillId="2" borderId="39" xfId="3" applyNumberFormat="1" applyFont="1" applyFill="1" applyBorder="1" applyAlignment="1">
      <alignment horizontal="center" vertical="center"/>
    </xf>
    <xf numFmtId="164" fontId="6" fillId="2" borderId="39" xfId="1" applyNumberFormat="1" applyFont="1" applyFill="1" applyBorder="1" applyAlignment="1">
      <alignment horizontal="center" vertical="center"/>
    </xf>
    <xf numFmtId="167" fontId="11" fillId="2" borderId="40" xfId="2" applyNumberFormat="1" applyFont="1" applyFill="1" applyBorder="1" applyAlignment="1">
      <alignment horizontal="center" vertical="center"/>
    </xf>
    <xf numFmtId="43" fontId="6" fillId="2" borderId="32" xfId="1" applyFont="1" applyFill="1" applyBorder="1" applyAlignment="1">
      <alignment horizontal="center" vertical="center"/>
    </xf>
    <xf numFmtId="173" fontId="6" fillId="2" borderId="32" xfId="1" applyNumberFormat="1" applyFont="1" applyFill="1" applyBorder="1" applyAlignment="1">
      <alignment horizontal="center" vertical="center"/>
    </xf>
    <xf numFmtId="43" fontId="6" fillId="2" borderId="39" xfId="1" applyFont="1" applyFill="1" applyBorder="1" applyAlignment="1">
      <alignment horizontal="center" vertical="center"/>
    </xf>
    <xf numFmtId="173" fontId="6" fillId="2" borderId="39" xfId="1" applyNumberFormat="1" applyFont="1" applyFill="1" applyBorder="1" applyAlignment="1">
      <alignment horizontal="center" vertical="center"/>
    </xf>
    <xf numFmtId="0" fontId="29" fillId="3" borderId="34" xfId="2" applyFont="1" applyFill="1" applyBorder="1" applyAlignment="1">
      <alignment horizontal="center" vertical="center" wrapText="1"/>
    </xf>
    <xf numFmtId="0" fontId="29" fillId="3" borderId="36" xfId="2" applyFont="1" applyFill="1" applyBorder="1" applyAlignment="1">
      <alignment horizontal="center" vertical="center" wrapText="1"/>
    </xf>
    <xf numFmtId="0" fontId="19" fillId="3" borderId="37" xfId="2" applyFont="1" applyFill="1" applyBorder="1" applyAlignment="1">
      <alignment horizontal="center" vertical="center" wrapText="1"/>
    </xf>
    <xf numFmtId="173" fontId="6" fillId="2" borderId="33" xfId="1" applyNumberFormat="1" applyFont="1" applyFill="1" applyBorder="1" applyAlignment="1">
      <alignment horizontal="right" vertical="center"/>
    </xf>
    <xf numFmtId="0" fontId="19" fillId="3" borderId="38" xfId="2" applyFont="1" applyFill="1" applyBorder="1" applyAlignment="1">
      <alignment horizontal="center" vertical="center" wrapText="1"/>
    </xf>
    <xf numFmtId="173" fontId="6" fillId="2" borderId="40" xfId="1" applyNumberFormat="1" applyFont="1" applyFill="1" applyBorder="1" applyAlignment="1">
      <alignment horizontal="right" vertical="center"/>
    </xf>
    <xf numFmtId="0" fontId="6" fillId="0" borderId="32" xfId="0" applyFont="1" applyBorder="1" applyAlignment="1">
      <alignment horizontal="center" vertical="center"/>
    </xf>
    <xf numFmtId="3" fontId="6" fillId="0" borderId="32" xfId="0" applyNumberFormat="1" applyFont="1" applyBorder="1" applyAlignment="1">
      <alignment horizontal="center" vertical="center"/>
    </xf>
    <xf numFmtId="172" fontId="6" fillId="0" borderId="32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9" fillId="3" borderId="33" xfId="2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172" fontId="6" fillId="0" borderId="33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172" fontId="6" fillId="0" borderId="39" xfId="0" applyNumberFormat="1" applyFont="1" applyBorder="1" applyAlignment="1">
      <alignment horizontal="center" vertical="center"/>
    </xf>
    <xf numFmtId="172" fontId="6" fillId="0" borderId="40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center"/>
    </xf>
    <xf numFmtId="0" fontId="19" fillId="3" borderId="35" xfId="2" applyFont="1" applyFill="1" applyBorder="1" applyAlignment="1">
      <alignment horizontal="center" vertical="center"/>
    </xf>
    <xf numFmtId="0" fontId="6" fillId="0" borderId="37" xfId="0" applyFont="1" applyBorder="1" applyAlignment="1">
      <alignment horizontal="center"/>
    </xf>
    <xf numFmtId="2" fontId="6" fillId="0" borderId="33" xfId="0" applyNumberFormat="1" applyFont="1" applyBorder="1" applyAlignment="1">
      <alignment horizontal="center" vertical="center"/>
    </xf>
    <xf numFmtId="2" fontId="6" fillId="0" borderId="40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172" fontId="6" fillId="2" borderId="32" xfId="0" applyNumberFormat="1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172" fontId="6" fillId="2" borderId="33" xfId="0" applyNumberFormat="1" applyFont="1" applyFill="1" applyBorder="1" applyAlignment="1">
      <alignment horizontal="center" vertical="center"/>
    </xf>
    <xf numFmtId="0" fontId="20" fillId="9" borderId="32" xfId="0" applyNumberFormat="1" applyFont="1" applyFill="1" applyBorder="1" applyAlignment="1">
      <alignment horizontal="center"/>
    </xf>
    <xf numFmtId="0" fontId="15" fillId="2" borderId="32" xfId="0" applyNumberFormat="1" applyFont="1" applyFill="1" applyBorder="1" applyAlignment="1">
      <alignment horizontal="center"/>
    </xf>
    <xf numFmtId="164" fontId="15" fillId="0" borderId="32" xfId="0" applyNumberFormat="1" applyFont="1" applyFill="1" applyBorder="1" applyAlignment="1">
      <alignment horizontal="center"/>
    </xf>
    <xf numFmtId="164" fontId="15" fillId="0" borderId="32" xfId="0" applyNumberFormat="1" applyFont="1" applyBorder="1" applyAlignment="1">
      <alignment horizontal="center"/>
    </xf>
    <xf numFmtId="0" fontId="20" fillId="0" borderId="37" xfId="0" applyFont="1" applyBorder="1"/>
    <xf numFmtId="0" fontId="20" fillId="9" borderId="33" xfId="0" applyNumberFormat="1" applyFont="1" applyFill="1" applyBorder="1" applyAlignment="1">
      <alignment horizontal="center"/>
    </xf>
    <xf numFmtId="0" fontId="6" fillId="2" borderId="37" xfId="2" applyFont="1" applyFill="1" applyBorder="1" applyAlignment="1">
      <alignment horizontal="left" vertical="center"/>
    </xf>
    <xf numFmtId="173" fontId="15" fillId="0" borderId="33" xfId="0" applyNumberFormat="1" applyFont="1" applyFill="1" applyBorder="1" applyAlignment="1">
      <alignment horizontal="center"/>
    </xf>
    <xf numFmtId="173" fontId="15" fillId="0" borderId="33" xfId="0" applyNumberFormat="1" applyFont="1" applyBorder="1" applyAlignment="1">
      <alignment horizontal="center"/>
    </xf>
    <xf numFmtId="0" fontId="0" fillId="0" borderId="38" xfId="0" applyBorder="1"/>
    <xf numFmtId="173" fontId="11" fillId="6" borderId="39" xfId="1" applyNumberFormat="1" applyFont="1" applyFill="1" applyBorder="1" applyAlignment="1">
      <alignment vertical="center"/>
    </xf>
    <xf numFmtId="173" fontId="11" fillId="6" borderId="40" xfId="1" applyNumberFormat="1" applyFont="1" applyFill="1" applyBorder="1" applyAlignment="1">
      <alignment horizontal="center" vertical="center"/>
    </xf>
    <xf numFmtId="0" fontId="20" fillId="9" borderId="32" xfId="0" applyNumberFormat="1" applyFont="1" applyFill="1" applyBorder="1" applyAlignment="1"/>
    <xf numFmtId="164" fontId="15" fillId="2" borderId="32" xfId="0" applyNumberFormat="1" applyFont="1" applyFill="1" applyBorder="1" applyAlignment="1">
      <alignment horizontal="center"/>
    </xf>
    <xf numFmtId="164" fontId="15" fillId="2" borderId="33" xfId="0" applyNumberFormat="1" applyFont="1" applyFill="1" applyBorder="1" applyAlignment="1">
      <alignment horizontal="center"/>
    </xf>
    <xf numFmtId="173" fontId="11" fillId="6" borderId="40" xfId="1" applyNumberFormat="1" applyFont="1" applyFill="1" applyBorder="1" applyAlignment="1">
      <alignment vertical="center"/>
    </xf>
    <xf numFmtId="0" fontId="6" fillId="2" borderId="37" xfId="0" applyFont="1" applyFill="1" applyBorder="1"/>
    <xf numFmtId="0" fontId="11" fillId="9" borderId="32" xfId="0" applyNumberFormat="1" applyFont="1" applyFill="1" applyBorder="1" applyAlignment="1">
      <alignment horizontal="center"/>
    </xf>
    <xf numFmtId="0" fontId="11" fillId="9" borderId="33" xfId="0" applyNumberFormat="1" applyFont="1" applyFill="1" applyBorder="1" applyAlignment="1">
      <alignment horizontal="center"/>
    </xf>
    <xf numFmtId="166" fontId="6" fillId="2" borderId="32" xfId="0" applyNumberFormat="1" applyFont="1" applyFill="1" applyBorder="1" applyAlignment="1">
      <alignment horizontal="center"/>
    </xf>
    <xf numFmtId="166" fontId="6" fillId="2" borderId="33" xfId="0" applyNumberFormat="1" applyFont="1" applyFill="1" applyBorder="1" applyAlignment="1">
      <alignment horizontal="center"/>
    </xf>
    <xf numFmtId="166" fontId="6" fillId="2" borderId="39" xfId="0" applyNumberFormat="1" applyFont="1" applyFill="1" applyBorder="1" applyAlignment="1">
      <alignment horizontal="center"/>
    </xf>
    <xf numFmtId="166" fontId="6" fillId="2" borderId="40" xfId="0" applyNumberFormat="1" applyFont="1" applyFill="1" applyBorder="1" applyAlignment="1">
      <alignment horizontal="center"/>
    </xf>
    <xf numFmtId="0" fontId="11" fillId="2" borderId="37" xfId="0" applyFont="1" applyFill="1" applyBorder="1"/>
    <xf numFmtId="0" fontId="11" fillId="2" borderId="38" xfId="0" applyFont="1" applyFill="1" applyBorder="1"/>
    <xf numFmtId="0" fontId="5" fillId="0" borderId="0" xfId="0" applyFont="1"/>
    <xf numFmtId="0" fontId="8" fillId="0" borderId="0" xfId="0" applyFont="1"/>
    <xf numFmtId="3" fontId="6" fillId="2" borderId="32" xfId="1" applyNumberFormat="1" applyFont="1" applyFill="1" applyBorder="1" applyAlignment="1">
      <alignment vertical="center"/>
    </xf>
    <xf numFmtId="3" fontId="6" fillId="2" borderId="33" xfId="1" applyNumberFormat="1" applyFont="1" applyFill="1" applyBorder="1" applyAlignment="1">
      <alignment vertical="center"/>
    </xf>
    <xf numFmtId="3" fontId="11" fillId="6" borderId="39" xfId="1" applyNumberFormat="1" applyFont="1" applyFill="1" applyBorder="1" applyAlignment="1">
      <alignment vertical="center"/>
    </xf>
    <xf numFmtId="3" fontId="11" fillId="6" borderId="40" xfId="1" applyNumberFormat="1" applyFont="1" applyFill="1" applyBorder="1" applyAlignment="1">
      <alignment vertical="center"/>
    </xf>
    <xf numFmtId="0" fontId="19" fillId="3" borderId="36" xfId="2" applyFont="1" applyFill="1" applyBorder="1" applyAlignment="1">
      <alignment horizontal="center" vertical="center"/>
    </xf>
    <xf numFmtId="9" fontId="6" fillId="2" borderId="39" xfId="3" applyFont="1" applyFill="1" applyBorder="1" applyAlignment="1">
      <alignment horizontal="center" vertical="center"/>
    </xf>
    <xf numFmtId="166" fontId="6" fillId="2" borderId="39" xfId="3" applyNumberFormat="1" applyFont="1" applyFill="1" applyBorder="1" applyAlignment="1">
      <alignment horizontal="center" vertical="center"/>
    </xf>
    <xf numFmtId="166" fontId="6" fillId="2" borderId="40" xfId="3" applyNumberFormat="1" applyFont="1" applyFill="1" applyBorder="1" applyAlignment="1">
      <alignment horizontal="center" vertical="center"/>
    </xf>
    <xf numFmtId="0" fontId="19" fillId="3" borderId="32" xfId="2" applyFont="1" applyFill="1" applyBorder="1" applyAlignment="1">
      <alignment horizontal="center" vertical="center" wrapText="1"/>
    </xf>
    <xf numFmtId="9" fontId="6" fillId="2" borderId="32" xfId="3" applyNumberFormat="1" applyFont="1" applyFill="1" applyBorder="1" applyAlignment="1">
      <alignment horizontal="center" vertical="center"/>
    </xf>
    <xf numFmtId="173" fontId="6" fillId="2" borderId="32" xfId="1" applyNumberFormat="1" applyFont="1" applyFill="1" applyBorder="1" applyAlignment="1">
      <alignment vertical="center"/>
    </xf>
    <xf numFmtId="173" fontId="6" fillId="2" borderId="33" xfId="1" applyNumberFormat="1" applyFont="1" applyFill="1" applyBorder="1" applyAlignment="1">
      <alignment vertical="center"/>
    </xf>
    <xf numFmtId="3" fontId="6" fillId="2" borderId="32" xfId="2" applyNumberFormat="1" applyFont="1" applyFill="1" applyBorder="1" applyAlignment="1">
      <alignment horizontal="center" vertical="center"/>
    </xf>
    <xf numFmtId="3" fontId="6" fillId="2" borderId="33" xfId="2" applyNumberFormat="1" applyFont="1" applyFill="1" applyBorder="1" applyAlignment="1">
      <alignment horizontal="center" vertical="center"/>
    </xf>
    <xf numFmtId="3" fontId="6" fillId="2" borderId="39" xfId="2" applyNumberFormat="1" applyFont="1" applyFill="1" applyBorder="1" applyAlignment="1">
      <alignment horizontal="center" vertical="center"/>
    </xf>
    <xf numFmtId="3" fontId="6" fillId="2" borderId="40" xfId="2" applyNumberFormat="1" applyFont="1" applyFill="1" applyBorder="1" applyAlignment="1">
      <alignment horizontal="center" vertical="center"/>
    </xf>
    <xf numFmtId="174" fontId="6" fillId="2" borderId="32" xfId="2" applyNumberFormat="1" applyFont="1" applyFill="1" applyBorder="1" applyAlignment="1">
      <alignment horizontal="center" vertical="center"/>
    </xf>
    <xf numFmtId="174" fontId="6" fillId="2" borderId="33" xfId="2" applyNumberFormat="1" applyFont="1" applyFill="1" applyBorder="1" applyAlignment="1">
      <alignment horizontal="center" vertical="center"/>
    </xf>
    <xf numFmtId="174" fontId="6" fillId="2" borderId="39" xfId="2" applyNumberFormat="1" applyFont="1" applyFill="1" applyBorder="1" applyAlignment="1">
      <alignment horizontal="center" vertical="center"/>
    </xf>
    <xf numFmtId="174" fontId="6" fillId="2" borderId="40" xfId="2" applyNumberFormat="1" applyFont="1" applyFill="1" applyBorder="1" applyAlignment="1">
      <alignment horizontal="center" vertical="center"/>
    </xf>
    <xf numFmtId="172" fontId="6" fillId="2" borderId="32" xfId="2" applyNumberFormat="1" applyFont="1" applyFill="1" applyBorder="1" applyAlignment="1">
      <alignment horizontal="center" vertical="center"/>
    </xf>
    <xf numFmtId="172" fontId="6" fillId="2" borderId="33" xfId="2" applyNumberFormat="1" applyFont="1" applyFill="1" applyBorder="1" applyAlignment="1">
      <alignment horizontal="center" vertical="center"/>
    </xf>
    <xf numFmtId="172" fontId="6" fillId="2" borderId="39" xfId="2" applyNumberFormat="1" applyFont="1" applyFill="1" applyBorder="1" applyAlignment="1">
      <alignment horizontal="center" vertical="center"/>
    </xf>
    <xf numFmtId="172" fontId="6" fillId="2" borderId="40" xfId="2" applyNumberFormat="1" applyFont="1" applyFill="1" applyBorder="1" applyAlignment="1">
      <alignment horizontal="center" vertical="center"/>
    </xf>
    <xf numFmtId="0" fontId="13" fillId="3" borderId="32" xfId="2" applyFont="1" applyFill="1" applyBorder="1" applyAlignment="1">
      <alignment horizontal="center" vertical="center"/>
    </xf>
    <xf numFmtId="3" fontId="6" fillId="0" borderId="32" xfId="0" applyNumberFormat="1" applyFont="1" applyBorder="1"/>
    <xf numFmtId="3" fontId="6" fillId="2" borderId="32" xfId="0" applyNumberFormat="1" applyFont="1" applyFill="1" applyBorder="1"/>
    <xf numFmtId="169" fontId="6" fillId="0" borderId="32" xfId="0" applyNumberFormat="1" applyFont="1" applyBorder="1"/>
    <xf numFmtId="0" fontId="13" fillId="3" borderId="33" xfId="2" applyFont="1" applyFill="1" applyBorder="1" applyAlignment="1">
      <alignment horizontal="center" vertical="center"/>
    </xf>
    <xf numFmtId="0" fontId="6" fillId="0" borderId="37" xfId="0" applyFont="1" applyBorder="1" applyAlignment="1">
      <alignment horizontal="left"/>
    </xf>
    <xf numFmtId="3" fontId="6" fillId="0" borderId="33" xfId="0" applyNumberFormat="1" applyFont="1" applyBorder="1"/>
    <xf numFmtId="3" fontId="6" fillId="2" borderId="33" xfId="0" applyNumberFormat="1" applyFont="1" applyFill="1" applyBorder="1"/>
    <xf numFmtId="3" fontId="11" fillId="6" borderId="39" xfId="0" applyNumberFormat="1" applyFont="1" applyFill="1" applyBorder="1"/>
    <xf numFmtId="3" fontId="11" fillId="6" borderId="40" xfId="0" applyNumberFormat="1" applyFont="1" applyFill="1" applyBorder="1"/>
    <xf numFmtId="0" fontId="13" fillId="3" borderId="32" xfId="2" applyFont="1" applyFill="1" applyBorder="1" applyAlignment="1">
      <alignment horizontal="left" vertical="center"/>
    </xf>
    <xf numFmtId="4" fontId="6" fillId="0" borderId="32" xfId="0" applyNumberFormat="1" applyFont="1" applyBorder="1"/>
    <xf numFmtId="3" fontId="6" fillId="0" borderId="32" xfId="0" applyNumberFormat="1" applyFont="1" applyFill="1" applyBorder="1"/>
    <xf numFmtId="0" fontId="13" fillId="3" borderId="33" xfId="2" applyFont="1" applyFill="1" applyBorder="1" applyAlignment="1">
      <alignment horizontal="left" vertical="center"/>
    </xf>
    <xf numFmtId="3" fontId="6" fillId="0" borderId="33" xfId="0" applyNumberFormat="1" applyFont="1" applyFill="1" applyBorder="1"/>
    <xf numFmtId="3" fontId="11" fillId="2" borderId="32" xfId="2" applyNumberFormat="1" applyFont="1" applyFill="1" applyBorder="1" applyAlignment="1">
      <alignment horizontal="right" vertical="center"/>
    </xf>
    <xf numFmtId="0" fontId="11" fillId="2" borderId="37" xfId="2" applyFont="1" applyFill="1" applyBorder="1" applyAlignment="1">
      <alignment horizontal="left" vertical="center"/>
    </xf>
    <xf numFmtId="3" fontId="11" fillId="2" borderId="33" xfId="2" applyNumberFormat="1" applyFont="1" applyFill="1" applyBorder="1" applyAlignment="1">
      <alignment horizontal="right" vertical="center"/>
    </xf>
    <xf numFmtId="0" fontId="11" fillId="6" borderId="38" xfId="2" applyFont="1" applyFill="1" applyBorder="1" applyAlignment="1">
      <alignment horizontal="left" vertical="center"/>
    </xf>
    <xf numFmtId="3" fontId="11" fillId="6" borderId="39" xfId="2" applyNumberFormat="1" applyFont="1" applyFill="1" applyBorder="1" applyAlignment="1">
      <alignment horizontal="right" vertical="center"/>
    </xf>
    <xf numFmtId="3" fontId="11" fillId="6" borderId="40" xfId="2" applyNumberFormat="1" applyFont="1" applyFill="1" applyBorder="1" applyAlignment="1">
      <alignment horizontal="right" vertical="center"/>
    </xf>
    <xf numFmtId="176" fontId="11" fillId="6" borderId="42" xfId="0" applyNumberFormat="1" applyFont="1" applyFill="1" applyBorder="1" applyAlignment="1">
      <alignment horizontal="center"/>
    </xf>
    <xf numFmtId="17" fontId="6" fillId="2" borderId="32" xfId="5" applyNumberFormat="1" applyFont="1" applyFill="1" applyBorder="1" applyAlignment="1">
      <alignment horizontal="left" vertical="center" wrapText="1"/>
    </xf>
    <xf numFmtId="3" fontId="6" fillId="2" borderId="32" xfId="5" applyNumberFormat="1" applyFont="1" applyFill="1" applyBorder="1" applyAlignment="1">
      <alignment horizontal="center" vertical="center" wrapText="1"/>
    </xf>
    <xf numFmtId="9" fontId="6" fillId="2" borderId="33" xfId="3" applyFont="1" applyFill="1" applyBorder="1" applyAlignment="1">
      <alignment horizontal="center" vertical="center" wrapText="1"/>
    </xf>
    <xf numFmtId="17" fontId="6" fillId="2" borderId="39" xfId="5" applyNumberFormat="1" applyFont="1" applyFill="1" applyBorder="1" applyAlignment="1">
      <alignment horizontal="left" vertical="center" wrapText="1"/>
    </xf>
    <xf numFmtId="3" fontId="6" fillId="2" borderId="39" xfId="5" applyNumberFormat="1" applyFont="1" applyFill="1" applyBorder="1" applyAlignment="1">
      <alignment horizontal="center" vertical="center" wrapText="1"/>
    </xf>
    <xf numFmtId="9" fontId="6" fillId="2" borderId="40" xfId="3" applyFont="1" applyFill="1" applyBorder="1" applyAlignment="1">
      <alignment horizontal="center" vertical="center" wrapText="1"/>
    </xf>
    <xf numFmtId="3" fontId="6" fillId="2" borderId="33" xfId="1" applyNumberFormat="1" applyFont="1" applyFill="1" applyBorder="1" applyAlignment="1">
      <alignment horizontal="right" vertical="center"/>
    </xf>
    <xf numFmtId="9" fontId="6" fillId="0" borderId="38" xfId="3" applyFont="1" applyFill="1" applyBorder="1" applyAlignment="1">
      <alignment vertical="center" wrapText="1"/>
    </xf>
    <xf numFmtId="9" fontId="11" fillId="2" borderId="39" xfId="3" applyFont="1" applyFill="1" applyBorder="1" applyAlignment="1">
      <alignment horizontal="center" vertical="center"/>
    </xf>
    <xf numFmtId="3" fontId="6" fillId="2" borderId="40" xfId="1" applyNumberFormat="1" applyFont="1" applyFill="1" applyBorder="1" applyAlignment="1">
      <alignment horizontal="right" vertical="center"/>
    </xf>
    <xf numFmtId="9" fontId="11" fillId="6" borderId="33" xfId="3" applyNumberFormat="1" applyFont="1" applyFill="1" applyBorder="1" applyAlignment="1">
      <alignment horizontal="center" vertical="center"/>
    </xf>
    <xf numFmtId="9" fontId="6" fillId="2" borderId="33" xfId="3" applyNumberFormat="1" applyFont="1" applyFill="1" applyBorder="1" applyAlignment="1">
      <alignment horizontal="center" vertical="center"/>
    </xf>
    <xf numFmtId="9" fontId="6" fillId="2" borderId="40" xfId="3" applyNumberFormat="1" applyFont="1" applyFill="1" applyBorder="1" applyAlignment="1">
      <alignment horizontal="center" vertical="center"/>
    </xf>
    <xf numFmtId="9" fontId="5" fillId="0" borderId="32" xfId="3" applyNumberFormat="1" applyFont="1" applyFill="1" applyBorder="1" applyAlignment="1">
      <alignment horizontal="center" vertical="center"/>
    </xf>
    <xf numFmtId="9" fontId="5" fillId="2" borderId="32" xfId="3" applyNumberFormat="1" applyFont="1" applyFill="1" applyBorder="1" applyAlignment="1">
      <alignment horizontal="center" vertical="center"/>
    </xf>
    <xf numFmtId="0" fontId="19" fillId="3" borderId="34" xfId="2" applyFont="1" applyFill="1" applyBorder="1" applyAlignment="1">
      <alignment horizontal="center" vertical="center" wrapText="1"/>
    </xf>
    <xf numFmtId="3" fontId="5" fillId="2" borderId="38" xfId="0" applyNumberFormat="1" applyFont="1" applyFill="1" applyBorder="1" applyAlignment="1">
      <alignment horizontal="center" vertical="center"/>
    </xf>
    <xf numFmtId="9" fontId="5" fillId="0" borderId="39" xfId="3" applyNumberFormat="1" applyFont="1" applyFill="1" applyBorder="1" applyAlignment="1">
      <alignment horizontal="center" vertical="center"/>
    </xf>
    <xf numFmtId="9" fontId="5" fillId="2" borderId="39" xfId="3" applyNumberFormat="1" applyFont="1" applyFill="1" applyBorder="1" applyAlignment="1">
      <alignment horizontal="center" vertical="center"/>
    </xf>
    <xf numFmtId="9" fontId="5" fillId="2" borderId="40" xfId="3" applyNumberFormat="1" applyFont="1" applyFill="1" applyBorder="1" applyAlignment="1">
      <alignment horizontal="center" vertical="center"/>
    </xf>
    <xf numFmtId="9" fontId="5" fillId="0" borderId="33" xfId="3" applyNumberFormat="1" applyFont="1" applyFill="1" applyBorder="1" applyAlignment="1">
      <alignment horizontal="center" vertical="center"/>
    </xf>
    <xf numFmtId="9" fontId="5" fillId="0" borderId="40" xfId="3" applyNumberFormat="1" applyFont="1" applyFill="1" applyBorder="1" applyAlignment="1">
      <alignment horizontal="center" vertical="center"/>
    </xf>
    <xf numFmtId="9" fontId="5" fillId="0" borderId="32" xfId="7" applyFont="1" applyFill="1" applyBorder="1" applyAlignment="1">
      <alignment horizontal="center" vertical="center" wrapText="1"/>
    </xf>
    <xf numFmtId="9" fontId="5" fillId="2" borderId="32" xfId="7" applyFont="1" applyFill="1" applyBorder="1" applyAlignment="1">
      <alignment horizontal="center" vertical="center" wrapText="1"/>
    </xf>
    <xf numFmtId="3" fontId="5" fillId="0" borderId="37" xfId="0" applyNumberFormat="1" applyFont="1" applyFill="1" applyBorder="1" applyAlignment="1">
      <alignment vertical="center"/>
    </xf>
    <xf numFmtId="0" fontId="5" fillId="2" borderId="37" xfId="4" applyFont="1" applyFill="1" applyBorder="1" applyAlignment="1">
      <alignment horizontal="left" vertical="center"/>
    </xf>
    <xf numFmtId="0" fontId="5" fillId="2" borderId="38" xfId="4" applyFont="1" applyFill="1" applyBorder="1" applyAlignment="1">
      <alignment horizontal="left" vertical="center"/>
    </xf>
    <xf numFmtId="9" fontId="5" fillId="2" borderId="39" xfId="7" applyFont="1" applyFill="1" applyBorder="1" applyAlignment="1">
      <alignment horizontal="center" vertical="center" wrapText="1"/>
    </xf>
    <xf numFmtId="9" fontId="5" fillId="0" borderId="40" xfId="7" applyFont="1" applyFill="1" applyBorder="1" applyAlignment="1">
      <alignment horizontal="center" vertical="center" wrapText="1"/>
    </xf>
    <xf numFmtId="9" fontId="5" fillId="2" borderId="32" xfId="3" applyFont="1" applyFill="1" applyBorder="1" applyAlignment="1">
      <alignment horizontal="center" vertical="center"/>
    </xf>
    <xf numFmtId="9" fontId="5" fillId="2" borderId="32" xfId="0" applyNumberFormat="1" applyFont="1" applyFill="1" applyBorder="1" applyAlignment="1">
      <alignment horizontal="center" vertical="center"/>
    </xf>
    <xf numFmtId="0" fontId="29" fillId="3" borderId="35" xfId="2" applyFont="1" applyFill="1" applyBorder="1" applyAlignment="1">
      <alignment horizontal="center" vertical="center" wrapText="1"/>
    </xf>
    <xf numFmtId="9" fontId="5" fillId="2" borderId="33" xfId="0" applyNumberFormat="1" applyFont="1" applyFill="1" applyBorder="1" applyAlignment="1">
      <alignment horizontal="center" vertical="center"/>
    </xf>
    <xf numFmtId="9" fontId="5" fillId="2" borderId="39" xfId="3" applyFont="1" applyFill="1" applyBorder="1" applyAlignment="1">
      <alignment horizontal="center" vertical="center"/>
    </xf>
    <xf numFmtId="9" fontId="5" fillId="2" borderId="39" xfId="0" applyNumberFormat="1" applyFont="1" applyFill="1" applyBorder="1" applyAlignment="1">
      <alignment horizontal="center" vertical="center"/>
    </xf>
    <xf numFmtId="9" fontId="5" fillId="2" borderId="40" xfId="0" applyNumberFormat="1" applyFont="1" applyFill="1" applyBorder="1" applyAlignment="1">
      <alignment horizontal="center" vertical="center"/>
    </xf>
    <xf numFmtId="9" fontId="5" fillId="0" borderId="32" xfId="3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 wrapText="1"/>
    </xf>
    <xf numFmtId="9" fontId="5" fillId="2" borderId="33" xfId="3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left" vertical="center" wrapText="1"/>
    </xf>
    <xf numFmtId="9" fontId="5" fillId="0" borderId="39" xfId="3" applyNumberFormat="1" applyFont="1" applyBorder="1" applyAlignment="1">
      <alignment horizontal="center" vertical="center"/>
    </xf>
    <xf numFmtId="0" fontId="8" fillId="0" borderId="38" xfId="0" applyFont="1" applyBorder="1"/>
    <xf numFmtId="3" fontId="5" fillId="2" borderId="39" xfId="8" applyNumberFormat="1" applyFont="1" applyFill="1" applyBorder="1" applyAlignment="1">
      <alignment horizontal="center" vertical="center"/>
    </xf>
    <xf numFmtId="3" fontId="5" fillId="2" borderId="40" xfId="8" applyNumberFormat="1" applyFont="1" applyFill="1" applyBorder="1" applyAlignment="1">
      <alignment horizontal="center" vertical="center"/>
    </xf>
    <xf numFmtId="3" fontId="6" fillId="2" borderId="32" xfId="8" applyNumberFormat="1" applyFont="1" applyFill="1" applyBorder="1" applyAlignment="1">
      <alignment vertical="center"/>
    </xf>
    <xf numFmtId="9" fontId="6" fillId="2" borderId="32" xfId="3" applyFont="1" applyFill="1" applyBorder="1" applyAlignment="1">
      <alignment horizontal="right" vertical="center"/>
    </xf>
    <xf numFmtId="9" fontId="6" fillId="2" borderId="32" xfId="3" applyFont="1" applyFill="1" applyBorder="1" applyAlignment="1">
      <alignment vertical="center"/>
    </xf>
    <xf numFmtId="0" fontId="6" fillId="6" borderId="37" xfId="2" applyFont="1" applyFill="1" applyBorder="1" applyAlignment="1">
      <alignment horizontal="left" vertical="center" wrapText="1"/>
    </xf>
    <xf numFmtId="0" fontId="6" fillId="6" borderId="38" xfId="2" applyFont="1" applyFill="1" applyBorder="1" applyAlignment="1">
      <alignment horizontal="left" vertical="center" wrapText="1"/>
    </xf>
    <xf numFmtId="9" fontId="6" fillId="2" borderId="39" xfId="3" applyFont="1" applyFill="1" applyBorder="1" applyAlignment="1">
      <alignment horizontal="right" vertical="center"/>
    </xf>
    <xf numFmtId="9" fontId="6" fillId="2" borderId="39" xfId="3" applyFont="1" applyFill="1" applyBorder="1" applyAlignment="1">
      <alignment vertical="center"/>
    </xf>
    <xf numFmtId="0" fontId="19" fillId="3" borderId="34" xfId="0" applyFont="1" applyFill="1" applyBorder="1"/>
    <xf numFmtId="0" fontId="19" fillId="3" borderId="35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0" fontId="6" fillId="0" borderId="37" xfId="0" applyFont="1" applyBorder="1"/>
    <xf numFmtId="0" fontId="19" fillId="10" borderId="47" xfId="0" applyFont="1" applyFill="1" applyBorder="1" applyAlignment="1">
      <alignment horizontal="center" wrapText="1"/>
    </xf>
    <xf numFmtId="176" fontId="6" fillId="0" borderId="47" xfId="0" applyNumberFormat="1" applyFont="1" applyBorder="1" applyAlignment="1">
      <alignment horizontal="center"/>
    </xf>
    <xf numFmtId="0" fontId="19" fillId="10" borderId="48" xfId="0" applyFont="1" applyFill="1" applyBorder="1" applyAlignment="1">
      <alignment horizontal="center"/>
    </xf>
    <xf numFmtId="10" fontId="6" fillId="0" borderId="48" xfId="3" applyNumberFormat="1" applyFont="1" applyBorder="1" applyAlignment="1">
      <alignment horizontal="center"/>
    </xf>
    <xf numFmtId="0" fontId="19" fillId="10" borderId="49" xfId="0" applyFont="1" applyFill="1" applyBorder="1" applyAlignment="1">
      <alignment horizontal="center" wrapText="1"/>
    </xf>
    <xf numFmtId="176" fontId="6" fillId="0" borderId="49" xfId="0" applyNumberFormat="1" applyFont="1" applyBorder="1" applyAlignment="1">
      <alignment horizontal="center"/>
    </xf>
    <xf numFmtId="0" fontId="19" fillId="10" borderId="34" xfId="0" applyFont="1" applyFill="1" applyBorder="1" applyAlignment="1">
      <alignment horizontal="center"/>
    </xf>
    <xf numFmtId="0" fontId="19" fillId="10" borderId="35" xfId="0" applyFont="1" applyFill="1" applyBorder="1" applyAlignment="1">
      <alignment horizontal="center"/>
    </xf>
    <xf numFmtId="0" fontId="19" fillId="10" borderId="36" xfId="0" applyFont="1" applyFill="1" applyBorder="1" applyAlignment="1">
      <alignment horizontal="center"/>
    </xf>
    <xf numFmtId="0" fontId="58" fillId="0" borderId="0" xfId="9" applyFont="1" applyAlignment="1">
      <alignment horizontal="center" vertical="center"/>
    </xf>
    <xf numFmtId="2" fontId="58" fillId="0" borderId="0" xfId="9" applyNumberFormat="1" applyFont="1" applyAlignment="1">
      <alignment horizontal="center" vertical="center"/>
    </xf>
    <xf numFmtId="0" fontId="58" fillId="0" borderId="0" xfId="9" applyFont="1" applyAlignment="1">
      <alignment horizontal="center"/>
    </xf>
    <xf numFmtId="0" fontId="59" fillId="8" borderId="31" xfId="0" applyFont="1" applyFill="1" applyBorder="1" applyAlignment="1">
      <alignment horizontal="center" vertical="center"/>
    </xf>
    <xf numFmtId="0" fontId="6" fillId="0" borderId="33" xfId="10" applyNumberFormat="1" applyFont="1" applyBorder="1"/>
    <xf numFmtId="0" fontId="38" fillId="3" borderId="0" xfId="2" applyFont="1" applyFill="1" applyAlignment="1">
      <alignment vertical="center"/>
    </xf>
    <xf numFmtId="0" fontId="20" fillId="12" borderId="38" xfId="0" applyFont="1" applyFill="1" applyBorder="1" applyAlignment="1">
      <alignment horizontal="center" vertical="center"/>
    </xf>
    <xf numFmtId="0" fontId="20" fillId="12" borderId="39" xfId="0" applyFont="1" applyFill="1" applyBorder="1"/>
    <xf numFmtId="4" fontId="20" fillId="12" borderId="39" xfId="0" applyNumberFormat="1" applyFont="1" applyFill="1" applyBorder="1" applyAlignment="1">
      <alignment horizontal="center" vertical="center"/>
    </xf>
    <xf numFmtId="0" fontId="20" fillId="12" borderId="40" xfId="0" applyFont="1" applyFill="1" applyBorder="1"/>
    <xf numFmtId="0" fontId="15" fillId="0" borderId="30" xfId="0" applyFont="1" applyBorder="1" applyAlignment="1">
      <alignment horizontal="center" wrapText="1"/>
    </xf>
    <xf numFmtId="0" fontId="0" fillId="0" borderId="50" xfId="0" applyBorder="1"/>
    <xf numFmtId="0" fontId="60" fillId="0" borderId="51" xfId="0" quotePrefix="1" applyFont="1" applyBorder="1" applyAlignment="1">
      <alignment horizontal="center" vertical="center"/>
    </xf>
    <xf numFmtId="0" fontId="60" fillId="0" borderId="51" xfId="0" applyFont="1" applyBorder="1" applyAlignment="1">
      <alignment horizontal="center" vertical="center"/>
    </xf>
    <xf numFmtId="0" fontId="6" fillId="0" borderId="51" xfId="0" quotePrefix="1" applyFont="1" applyBorder="1" applyAlignment="1">
      <alignment horizontal="center" vertical="center"/>
    </xf>
    <xf numFmtId="2" fontId="49" fillId="0" borderId="0" xfId="3" applyNumberFormat="1" applyFont="1" applyAlignment="1">
      <alignment horizontal="center" vertical="center"/>
    </xf>
    <xf numFmtId="0" fontId="6" fillId="0" borderId="50" xfId="0" applyFont="1" applyFill="1" applyBorder="1"/>
    <xf numFmtId="0" fontId="11" fillId="13" borderId="52" xfId="0" quotePrefix="1" applyFont="1" applyFill="1" applyBorder="1" applyAlignment="1">
      <alignment horizontal="center" vertical="center"/>
    </xf>
    <xf numFmtId="0" fontId="38" fillId="3" borderId="0" xfId="2" applyFont="1" applyFill="1" applyAlignment="1">
      <alignment horizontal="left" vertical="center"/>
    </xf>
    <xf numFmtId="0" fontId="19" fillId="3" borderId="34" xfId="2" applyFont="1" applyFill="1" applyBorder="1" applyAlignment="1">
      <alignment horizontal="center" vertical="center" wrapText="1"/>
    </xf>
    <xf numFmtId="0" fontId="19" fillId="3" borderId="35" xfId="2" applyFont="1" applyFill="1" applyBorder="1" applyAlignment="1">
      <alignment horizontal="center" vertical="center" wrapText="1"/>
    </xf>
    <xf numFmtId="0" fontId="19" fillId="3" borderId="36" xfId="2" applyFont="1" applyFill="1" applyBorder="1" applyAlignment="1">
      <alignment horizontal="center" vertical="center" wrapText="1"/>
    </xf>
    <xf numFmtId="0" fontId="17" fillId="2" borderId="0" xfId="2" applyFont="1" applyFill="1" applyBorder="1" applyAlignment="1">
      <alignment horizontal="left" vertical="center"/>
    </xf>
    <xf numFmtId="0" fontId="19" fillId="3" borderId="37" xfId="2" applyFont="1" applyFill="1" applyBorder="1" applyAlignment="1">
      <alignment horizontal="center" vertical="center" wrapText="1"/>
    </xf>
    <xf numFmtId="3" fontId="5" fillId="2" borderId="37" xfId="0" applyNumberFormat="1" applyFont="1" applyFill="1" applyBorder="1" applyAlignment="1">
      <alignment horizontal="left" vertical="center"/>
    </xf>
    <xf numFmtId="3" fontId="5" fillId="2" borderId="38" xfId="0" applyNumberFormat="1" applyFont="1" applyFill="1" applyBorder="1" applyAlignment="1">
      <alignment horizontal="left" vertical="center"/>
    </xf>
    <xf numFmtId="0" fontId="19" fillId="3" borderId="26" xfId="2" applyFont="1" applyFill="1" applyBorder="1" applyAlignment="1">
      <alignment horizontal="left" vertical="center" wrapText="1"/>
    </xf>
    <xf numFmtId="0" fontId="19" fillId="3" borderId="27" xfId="2" applyFont="1" applyFill="1" applyBorder="1" applyAlignment="1">
      <alignment horizontal="left" vertical="center"/>
    </xf>
    <xf numFmtId="0" fontId="19" fillId="3" borderId="28" xfId="2" applyFont="1" applyFill="1" applyBorder="1" applyAlignment="1">
      <alignment horizontal="left" vertical="center"/>
    </xf>
    <xf numFmtId="166" fontId="6" fillId="2" borderId="5" xfId="3" applyNumberFormat="1" applyFont="1" applyFill="1" applyBorder="1" applyAlignment="1">
      <alignment horizontal="left" vertical="center"/>
    </xf>
    <xf numFmtId="166" fontId="6" fillId="2" borderId="13" xfId="3" applyNumberFormat="1" applyFont="1" applyFill="1" applyBorder="1" applyAlignment="1">
      <alignment horizontal="left" vertical="center"/>
    </xf>
    <xf numFmtId="0" fontId="11" fillId="6" borderId="15" xfId="1" applyNumberFormat="1" applyFont="1" applyFill="1" applyBorder="1" applyAlignment="1">
      <alignment horizontal="right" vertical="center"/>
    </xf>
    <xf numFmtId="0" fontId="11" fillId="6" borderId="16" xfId="1" applyNumberFormat="1" applyFont="1" applyFill="1" applyBorder="1" applyAlignment="1">
      <alignment horizontal="right" vertical="center"/>
    </xf>
    <xf numFmtId="9" fontId="11" fillId="6" borderId="25" xfId="3" applyNumberFormat="1" applyFont="1" applyFill="1" applyBorder="1" applyAlignment="1">
      <alignment horizontal="left" vertical="center" wrapText="1"/>
    </xf>
    <xf numFmtId="9" fontId="11" fillId="6" borderId="24" xfId="3" applyNumberFormat="1" applyFont="1" applyFill="1" applyBorder="1" applyAlignment="1">
      <alignment horizontal="left" vertical="center" wrapText="1"/>
    </xf>
    <xf numFmtId="9" fontId="11" fillId="6" borderId="18" xfId="3" applyNumberFormat="1" applyFont="1" applyFill="1" applyBorder="1" applyAlignment="1">
      <alignment horizontal="left" vertical="center" wrapText="1"/>
    </xf>
    <xf numFmtId="0" fontId="19" fillId="3" borderId="16" xfId="2" applyFont="1" applyFill="1" applyBorder="1" applyAlignment="1">
      <alignment horizontal="center" vertical="center"/>
    </xf>
    <xf numFmtId="166" fontId="6" fillId="2" borderId="7" xfId="3" applyNumberFormat="1" applyFont="1" applyFill="1" applyBorder="1" applyAlignment="1">
      <alignment horizontal="left" vertical="center"/>
    </xf>
    <xf numFmtId="166" fontId="11" fillId="6" borderId="37" xfId="3" applyNumberFormat="1" applyFont="1" applyFill="1" applyBorder="1" applyAlignment="1">
      <alignment horizontal="left" vertical="center"/>
    </xf>
    <xf numFmtId="166" fontId="11" fillId="6" borderId="32" xfId="3" applyNumberFormat="1" applyFont="1" applyFill="1" applyBorder="1" applyAlignment="1">
      <alignment horizontal="left" vertical="center"/>
    </xf>
    <xf numFmtId="9" fontId="6" fillId="2" borderId="37" xfId="3" applyFont="1" applyFill="1" applyBorder="1" applyAlignment="1">
      <alignment horizontal="left" vertical="center" wrapText="1"/>
    </xf>
    <xf numFmtId="9" fontId="6" fillId="2" borderId="32" xfId="3" applyFont="1" applyFill="1" applyBorder="1" applyAlignment="1">
      <alignment horizontal="left" vertical="center" wrapText="1"/>
    </xf>
    <xf numFmtId="166" fontId="6" fillId="2" borderId="38" xfId="3" applyNumberFormat="1" applyFont="1" applyFill="1" applyBorder="1" applyAlignment="1">
      <alignment horizontal="left" vertical="center"/>
    </xf>
    <xf numFmtId="166" fontId="6" fillId="2" borderId="39" xfId="3" applyNumberFormat="1" applyFont="1" applyFill="1" applyBorder="1" applyAlignment="1">
      <alignment horizontal="left" vertical="center"/>
    </xf>
    <xf numFmtId="166" fontId="6" fillId="2" borderId="37" xfId="3" applyNumberFormat="1" applyFont="1" applyFill="1" applyBorder="1" applyAlignment="1">
      <alignment horizontal="left" vertical="center"/>
    </xf>
    <xf numFmtId="166" fontId="6" fillId="2" borderId="32" xfId="3" applyNumberFormat="1" applyFont="1" applyFill="1" applyBorder="1" applyAlignment="1">
      <alignment horizontal="left" vertical="center"/>
    </xf>
    <xf numFmtId="0" fontId="38" fillId="3" borderId="0" xfId="2" applyFont="1" applyFill="1" applyBorder="1" applyAlignment="1">
      <alignment horizontal="left" vertical="center"/>
    </xf>
    <xf numFmtId="0" fontId="11" fillId="6" borderId="0" xfId="4" applyFont="1" applyFill="1" applyBorder="1" applyAlignment="1">
      <alignment horizontal="left" vertical="center"/>
    </xf>
    <xf numFmtId="0" fontId="19" fillId="3" borderId="33" xfId="2" applyFont="1" applyFill="1" applyBorder="1" applyAlignment="1">
      <alignment horizontal="center" vertical="center" wrapText="1"/>
    </xf>
    <xf numFmtId="0" fontId="19" fillId="3" borderId="35" xfId="2" applyFont="1" applyFill="1" applyBorder="1" applyAlignment="1">
      <alignment horizontal="center" vertical="center"/>
    </xf>
    <xf numFmtId="0" fontId="19" fillId="3" borderId="32" xfId="2" applyFont="1" applyFill="1" applyBorder="1" applyAlignment="1">
      <alignment horizontal="center" vertical="center"/>
    </xf>
    <xf numFmtId="0" fontId="11" fillId="6" borderId="37" xfId="2" applyFont="1" applyFill="1" applyBorder="1" applyAlignment="1">
      <alignment horizontal="center" vertical="center"/>
    </xf>
    <xf numFmtId="0" fontId="19" fillId="3" borderId="32" xfId="2" applyFont="1" applyFill="1" applyBorder="1" applyAlignment="1">
      <alignment horizontal="center" vertical="center" wrapText="1"/>
    </xf>
    <xf numFmtId="0" fontId="35" fillId="2" borderId="0" xfId="9" applyFont="1" applyFill="1" applyBorder="1" applyAlignment="1">
      <alignment horizontal="left"/>
    </xf>
    <xf numFmtId="0" fontId="55" fillId="2" borderId="0" xfId="4" applyFont="1" applyFill="1" applyBorder="1" applyAlignment="1">
      <alignment horizontal="left"/>
    </xf>
    <xf numFmtId="0" fontId="11" fillId="6" borderId="38" xfId="2" applyFont="1" applyFill="1" applyBorder="1" applyAlignment="1">
      <alignment horizontal="center" vertical="center"/>
    </xf>
    <xf numFmtId="0" fontId="19" fillId="3" borderId="34" xfId="2" applyFont="1" applyFill="1" applyBorder="1" applyAlignment="1">
      <alignment horizontal="center" vertical="center"/>
    </xf>
    <xf numFmtId="0" fontId="19" fillId="3" borderId="37" xfId="2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left" vertical="center" wrapText="1"/>
    </xf>
    <xf numFmtId="0" fontId="39" fillId="0" borderId="0" xfId="0" applyFont="1" applyAlignment="1">
      <alignment wrapText="1"/>
    </xf>
    <xf numFmtId="0" fontId="19" fillId="2" borderId="0" xfId="2" applyFont="1" applyFill="1" applyBorder="1" applyAlignment="1">
      <alignment horizontal="center" vertical="center"/>
    </xf>
    <xf numFmtId="0" fontId="19" fillId="3" borderId="36" xfId="2" applyFont="1" applyFill="1" applyBorder="1" applyAlignment="1">
      <alignment horizontal="center" vertical="center"/>
    </xf>
    <xf numFmtId="0" fontId="19" fillId="3" borderId="34" xfId="2" applyFont="1" applyFill="1" applyBorder="1" applyAlignment="1">
      <alignment horizontal="left" vertical="center" wrapText="1"/>
    </xf>
    <xf numFmtId="0" fontId="15" fillId="0" borderId="35" xfId="0" applyFont="1" applyBorder="1" applyAlignment="1">
      <alignment wrapText="1"/>
    </xf>
    <xf numFmtId="0" fontId="15" fillId="0" borderId="36" xfId="0" applyFont="1" applyBorder="1" applyAlignment="1">
      <alignment wrapText="1"/>
    </xf>
    <xf numFmtId="0" fontId="13" fillId="3" borderId="34" xfId="2" applyFont="1" applyFill="1" applyBorder="1" applyAlignment="1">
      <alignment horizontal="center" vertical="center"/>
    </xf>
    <xf numFmtId="0" fontId="13" fillId="3" borderId="37" xfId="2" applyFont="1" applyFill="1" applyBorder="1" applyAlignment="1">
      <alignment horizontal="center" vertical="center"/>
    </xf>
    <xf numFmtId="0" fontId="13" fillId="3" borderId="35" xfId="2" applyFont="1" applyFill="1" applyBorder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3" fontId="11" fillId="0" borderId="0" xfId="0" applyNumberFormat="1" applyFont="1" applyBorder="1" applyAlignment="1">
      <alignment horizontal="center"/>
    </xf>
    <xf numFmtId="0" fontId="13" fillId="3" borderId="36" xfId="2" applyFont="1" applyFill="1" applyBorder="1" applyAlignment="1">
      <alignment horizontal="center" vertical="center"/>
    </xf>
    <xf numFmtId="0" fontId="15" fillId="0" borderId="37" xfId="0" applyFont="1" applyBorder="1" applyAlignment="1"/>
    <xf numFmtId="0" fontId="13" fillId="3" borderId="33" xfId="2" applyFont="1" applyFill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9" fillId="3" borderId="38" xfId="2" applyFont="1" applyFill="1" applyBorder="1" applyAlignment="1">
      <alignment horizontal="center" vertical="center"/>
    </xf>
    <xf numFmtId="0" fontId="19" fillId="3" borderId="39" xfId="2" applyFont="1" applyFill="1" applyBorder="1" applyAlignment="1">
      <alignment horizontal="center" vertical="center"/>
    </xf>
    <xf numFmtId="0" fontId="11" fillId="6" borderId="38" xfId="2" applyFont="1" applyFill="1" applyBorder="1" applyAlignment="1">
      <alignment horizontal="right" vertical="center"/>
    </xf>
    <xf numFmtId="0" fontId="11" fillId="6" borderId="39" xfId="2" applyFont="1" applyFill="1" applyBorder="1" applyAlignment="1">
      <alignment horizontal="right" vertical="center"/>
    </xf>
    <xf numFmtId="164" fontId="19" fillId="11" borderId="34" xfId="0" applyNumberFormat="1" applyFont="1" applyFill="1" applyBorder="1" applyAlignment="1">
      <alignment horizontal="center"/>
    </xf>
    <xf numFmtId="164" fontId="19" fillId="11" borderId="35" xfId="0" applyNumberFormat="1" applyFont="1" applyFill="1" applyBorder="1" applyAlignment="1">
      <alignment horizontal="center"/>
    </xf>
    <xf numFmtId="164" fontId="19" fillId="11" borderId="36" xfId="0" applyNumberFormat="1" applyFont="1" applyFill="1" applyBorder="1" applyAlignment="1">
      <alignment horizontal="center"/>
    </xf>
    <xf numFmtId="0" fontId="19" fillId="10" borderId="34" xfId="0" applyFont="1" applyFill="1" applyBorder="1" applyAlignment="1">
      <alignment horizontal="center"/>
    </xf>
    <xf numFmtId="0" fontId="19" fillId="10" borderId="35" xfId="0" applyFont="1" applyFill="1" applyBorder="1" applyAlignment="1">
      <alignment horizontal="center"/>
    </xf>
    <xf numFmtId="0" fontId="19" fillId="10" borderId="36" xfId="0" applyFont="1" applyFill="1" applyBorder="1" applyAlignment="1">
      <alignment horizontal="center"/>
    </xf>
    <xf numFmtId="0" fontId="19" fillId="11" borderId="44" xfId="0" applyNumberFormat="1" applyFont="1" applyFill="1" applyBorder="1" applyAlignment="1">
      <alignment horizontal="center"/>
    </xf>
    <xf numFmtId="0" fontId="0" fillId="0" borderId="45" xfId="0" applyBorder="1" applyAlignment="1"/>
    <xf numFmtId="0" fontId="0" fillId="0" borderId="46" xfId="0" applyBorder="1" applyAlignment="1"/>
    <xf numFmtId="0" fontId="19" fillId="3" borderId="15" xfId="2" applyFont="1" applyFill="1" applyBorder="1" applyAlignment="1">
      <alignment horizontal="center" vertical="center"/>
    </xf>
    <xf numFmtId="0" fontId="29" fillId="3" borderId="35" xfId="2" applyFont="1" applyFill="1" applyBorder="1" applyAlignment="1">
      <alignment horizontal="center" vertical="center"/>
    </xf>
    <xf numFmtId="0" fontId="29" fillId="3" borderId="36" xfId="2" applyFont="1" applyFill="1" applyBorder="1" applyAlignment="1">
      <alignment horizontal="center" vertical="center"/>
    </xf>
    <xf numFmtId="0" fontId="29" fillId="3" borderId="34" xfId="2" applyFont="1" applyFill="1" applyBorder="1" applyAlignment="1">
      <alignment horizontal="center" vertical="center"/>
    </xf>
    <xf numFmtId="0" fontId="29" fillId="3" borderId="37" xfId="2" applyFont="1" applyFill="1" applyBorder="1" applyAlignment="1">
      <alignment horizontal="center" vertical="center"/>
    </xf>
    <xf numFmtId="0" fontId="29" fillId="3" borderId="32" xfId="2" applyFont="1" applyFill="1" applyBorder="1" applyAlignment="1">
      <alignment horizontal="center" vertical="center"/>
    </xf>
  </cellXfs>
  <cellStyles count="12">
    <cellStyle name="=C:\WINNT\SYSTEM32\COMMAND.COM 2" xfId="5" xr:uid="{00000000-0005-0000-0000-000000000000}"/>
    <cellStyle name="Hipervínculo" xfId="9" builtinId="8"/>
    <cellStyle name="Millares" xfId="1" builtinId="3"/>
    <cellStyle name="Millares 2" xfId="6" xr:uid="{00000000-0005-0000-0000-000003000000}"/>
    <cellStyle name="Moneda" xfId="10" builtinId="4"/>
    <cellStyle name="Normal" xfId="0" builtinId="0"/>
    <cellStyle name="Normal 2" xfId="4" xr:uid="{00000000-0005-0000-0000-000006000000}"/>
    <cellStyle name="Normal 3" xfId="11" xr:uid="{00000000-0005-0000-0000-000007000000}"/>
    <cellStyle name="Normal 3 2" xfId="8" xr:uid="{00000000-0005-0000-0000-000008000000}"/>
    <cellStyle name="Normal 5 3" xfId="2" xr:uid="{00000000-0005-0000-0000-000009000000}"/>
    <cellStyle name="Porcentaje" xfId="3" builtinId="5"/>
    <cellStyle name="Porcentaje 2" xfId="7" xr:uid="{00000000-0005-0000-0000-00000B000000}"/>
  </cellStyles>
  <dxfs count="0"/>
  <tableStyles count="0" defaultTableStyle="TableStyleMedium2" defaultPivotStyle="PivotStyleLight16"/>
  <colors>
    <mruColors>
      <color rgb="FF44546A"/>
      <color rgb="FF203764"/>
      <color rgb="FF93D5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openxmlformats.org/officeDocument/2006/relationships/externalLink" Target="externalLinks/externalLink36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externalLink" Target="externalLinks/externalLink34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59" Type="http://schemas.openxmlformats.org/officeDocument/2006/relationships/calcChain" Target="calcChain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externalLink" Target="externalLinks/externalLink3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220980</xdr:rowOff>
    </xdr:from>
    <xdr:to>
      <xdr:col>3</xdr:col>
      <xdr:colOff>53340</xdr:colOff>
      <xdr:row>4</xdr:row>
      <xdr:rowOff>68580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220980"/>
          <a:ext cx="1638300" cy="990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346186</xdr:colOff>
      <xdr:row>17</xdr:row>
      <xdr:rowOff>161925</xdr:rowOff>
    </xdr:from>
    <xdr:to>
      <xdr:col>3</xdr:col>
      <xdr:colOff>1067534</xdr:colOff>
      <xdr:row>18</xdr:row>
      <xdr:rowOff>200024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986" y="4914900"/>
          <a:ext cx="2893048" cy="247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346185</xdr:colOff>
      <xdr:row>17</xdr:row>
      <xdr:rowOff>171450</xdr:rowOff>
    </xdr:from>
    <xdr:to>
      <xdr:col>3</xdr:col>
      <xdr:colOff>1540933</xdr:colOff>
      <xdr:row>19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985" y="5014383"/>
          <a:ext cx="3362215" cy="289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213360</xdr:colOff>
      <xdr:row>13</xdr:row>
      <xdr:rowOff>38101</xdr:rowOff>
    </xdr:from>
    <xdr:to>
      <xdr:col>10</xdr:col>
      <xdr:colOff>457200</xdr:colOff>
      <xdr:row>13</xdr:row>
      <xdr:rowOff>360218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9578" y="4083628"/>
          <a:ext cx="4566458" cy="322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358140</xdr:colOff>
      <xdr:row>23</xdr:row>
      <xdr:rowOff>7620</xdr:rowOff>
    </xdr:from>
    <xdr:to>
      <xdr:col>10</xdr:col>
      <xdr:colOff>556260</xdr:colOff>
      <xdr:row>23</xdr:row>
      <xdr:rowOff>335280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0820" y="7109460"/>
          <a:ext cx="4526280" cy="32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12</xdr:row>
      <xdr:rowOff>228600</xdr:rowOff>
    </xdr:from>
    <xdr:to>
      <xdr:col>14</xdr:col>
      <xdr:colOff>15240</xdr:colOff>
      <xdr:row>12</xdr:row>
      <xdr:rowOff>576943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7100" y="4125686"/>
          <a:ext cx="3776254" cy="3483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335280</xdr:colOff>
      <xdr:row>18</xdr:row>
      <xdr:rowOff>259080</xdr:rowOff>
    </xdr:from>
    <xdr:to>
      <xdr:col>13</xdr:col>
      <xdr:colOff>754380</xdr:colOff>
      <xdr:row>18</xdr:row>
      <xdr:rowOff>563880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5540" y="5501640"/>
          <a:ext cx="371856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350520</xdr:colOff>
      <xdr:row>30</xdr:row>
      <xdr:rowOff>228599</xdr:rowOff>
    </xdr:from>
    <xdr:to>
      <xdr:col>13</xdr:col>
      <xdr:colOff>769620</xdr:colOff>
      <xdr:row>30</xdr:row>
      <xdr:rowOff>576943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94720" y="9720942"/>
          <a:ext cx="3728357" cy="3483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350520</xdr:colOff>
      <xdr:row>42</xdr:row>
      <xdr:rowOff>228600</xdr:rowOff>
    </xdr:from>
    <xdr:to>
      <xdr:col>13</xdr:col>
      <xdr:colOff>769620</xdr:colOff>
      <xdr:row>42</xdr:row>
      <xdr:rowOff>525780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0780" y="12108180"/>
          <a:ext cx="371856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403860</xdr:colOff>
      <xdr:row>36</xdr:row>
      <xdr:rowOff>213360</xdr:rowOff>
    </xdr:from>
    <xdr:to>
      <xdr:col>14</xdr:col>
      <xdr:colOff>76200</xdr:colOff>
      <xdr:row>36</xdr:row>
      <xdr:rowOff>487680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4120" y="10355580"/>
          <a:ext cx="3764280" cy="274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472440</xdr:colOff>
      <xdr:row>48</xdr:row>
      <xdr:rowOff>213360</xdr:rowOff>
    </xdr:from>
    <xdr:to>
      <xdr:col>14</xdr:col>
      <xdr:colOff>144780</xdr:colOff>
      <xdr:row>48</xdr:row>
      <xdr:rowOff>525780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13815060"/>
          <a:ext cx="376428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617220</xdr:colOff>
      <xdr:row>54</xdr:row>
      <xdr:rowOff>228600</xdr:rowOff>
    </xdr:from>
    <xdr:to>
      <xdr:col>14</xdr:col>
      <xdr:colOff>243840</xdr:colOff>
      <xdr:row>54</xdr:row>
      <xdr:rowOff>495300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7480" y="15567660"/>
          <a:ext cx="371856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518160</xdr:colOff>
      <xdr:row>24</xdr:row>
      <xdr:rowOff>236221</xdr:rowOff>
    </xdr:from>
    <xdr:to>
      <xdr:col>14</xdr:col>
      <xdr:colOff>204893</xdr:colOff>
      <xdr:row>24</xdr:row>
      <xdr:rowOff>587829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62360" y="7856221"/>
          <a:ext cx="3790647" cy="351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472440</xdr:colOff>
      <xdr:row>60</xdr:row>
      <xdr:rowOff>213360</xdr:rowOff>
    </xdr:from>
    <xdr:to>
      <xdr:col>14</xdr:col>
      <xdr:colOff>144780</xdr:colOff>
      <xdr:row>60</xdr:row>
      <xdr:rowOff>525780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45240" y="14023145"/>
          <a:ext cx="3787140" cy="3124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617220</xdr:colOff>
      <xdr:row>66</xdr:row>
      <xdr:rowOff>228600</xdr:rowOff>
    </xdr:from>
    <xdr:to>
      <xdr:col>14</xdr:col>
      <xdr:colOff>243840</xdr:colOff>
      <xdr:row>66</xdr:row>
      <xdr:rowOff>495300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0020" y="15890631"/>
          <a:ext cx="374142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ubaldo\tablas\FMM\BOMBERO\Subdirecci&#243;n-G0001\CONSUMOS_EAV-Jul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Kfarrenk\Excel%20Dateien\Business%20Plan\2000_01_05_06\1.Versions\buspl0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earch-camb\mresearch\RPW\Winter%2004-05\Margins\MRGWinter04-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e9\DGAE\PLP-08\ESCOMB08%20Correci&#243;n%2007ago08%20-%20Con%20GNL%20y%20nivelados%2008-18%20+%2008-37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as.kworld.kpmg.com/Admin/Valuations/Your%20own%20directory/Matt%20Warren/other/Earnings-based/CoCo-CoTrans%20v4%20011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uribe\DGASIE\2015\Consultor&#237;a\Contratos%20Legados\2016-01%20Excels%20Contratos%20Legados\2016-05-02%20Modelo%20Contratos%20Legados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oups\Kurt.Strunk%20Group\Team%20Development\Templates\Excel\140317%20NWS%20Cost%20Model%20FINAL%20-%20Corrected%20Post-Report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rueba\Desktop\Red%20Gasoductos\Calculadoras%20Sistema\2015-10-22%20Calculo%20KMS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castillo\Desktop\Tarifas%20Reguladas%20Nueva%20metodolog&#237;a\DACG%20tarifa%20de%20transmisi&#243;n%202019\VNR\21%2009%202020\3.%20VNR%202019%20CFE%20Transmisi&#243;n%20TC%20Prom,%20Sin%20UC,%20Sin%20Aportaciones%20-%20202009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AppData\Local\Temp\Suministro%20BCS%2013022014\Entrega%20Programaci&#243;n\Cons_Comb_por_planta_La%20Paz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ey\Desktop\proy%20ppto%202017%20ene%20may%20caja%2030-05-17(85-972-0)%2002;15%20aoa%20act%2018_07_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-des%20(10.32.7.150)%2002feb16\0001%20-%200059%20Departamento%20de%20Estudios\034%20Presupuesto\j)%202018\21jun17\py%202018%20E1.2%20%2021jun17%20(91.6gwh%20tc19-60%20y%2084-601)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martinezsol\Dropbox\CIERRES%20CONTABLES%20CFE\Julio%202018\ntserver\respaldos\norma\Mis%20documentos\NOREMI\Mis%20documentos\CAT\Anual_99\Declaraci&#243;n%20anual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_128\meacme\Mis%20documentos\DOCONTROL\PROCESO\Progr&#225;mas\complejoPJZ\METAPJZ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01.Proyecto_CRE_2016\01.Electricos\90.%20PBC%20y%20Documentaci&#243;n%20soporte\00.%20Documentaci&#243;n%20CRE\20180608%20Calculadora%20V17\Diagnostico2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3C93C3B\Worksheet%20in%20(C)%201711%20Determinacion%20de%20la%20precision%20monetaria%20Aqua%20Mayakoba%20PREVIA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ocuments%20and%20Settings\edavante.MX\Desktop\5611%20Mov.%20de%20Act.%20Fijo%20y%20Dep'n%20Acum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2%20Revisi&#243;n%20del%20Activo%20Fijo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15620%20Revision%20de%20Activo%20Fijo%20y%20Depreciaci&#243;n%20Acumulada%20-%20Qualites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eloitte\2008\Final\Estados%20Financieros%202008%20DTT\PT%20EEFF%202008%20DTT\MYTH\Worksheet%20in%208320%20Revisi&#243;n%20Gastos%20de%20Operaci&#243;n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eloitte\2008\Final\Estados%20Financieros%202008%20DTT\PT%20EEFF%202008%20DTT\MYTH\Worksheet%20in%208510%20%20Revisi&#243;n%20del%20Costo%20Integral%20de%20Financieamiento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eloitte\2009\Previa\Requerimiento%20OHL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6410%20KSH%20Voucheo%20de%20Impuesto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SAA-6420%20Voucheo%20de%20IMSS,%20SAR,%20INFONAVI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ocuments%20and%20Settings\lcano\Desktop\Aerocomidas\Final\SAA-6410%20Voucheo%20de%20Impuest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eloitte\2008\Final\Estados%20Financieros%202008%20DTT\PT%20EEFF%202008%20DTT\MYTH\Worksheet%20in%205710%20Revisi&#243;n%20de%20Construcci&#243;n%20en%20proceso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119.3%20Deuda%20Edifplan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0%20Revisi&#243;n%20de%20la%20Deuda%20-%20Preliminar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310.3%20Prueba%20pr&#233;stamo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KIOSKOADMVO\1.%20Deloitte\2009\Final\Estados%20Financieros%202009%20DTT\PT%20EEFF%202009%20DTT\OHLDM\OHLDM%20Consolidado%202009%20v1.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VLMY\Contabilidad\EEFF%20Internos\VLMY%20D-4%202008%20DT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420%2017%20MYTH%20D-4%202008%20DTT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1%20Mov.%20de%20Act.%20Fijo%20y%20Dep'n%20Acum.%20(JJM)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Deloitte\2008\Final\Estados%20Financieros%202008%20DTT\PT%20EEFF%202008%20DTT\MYTH\Worksheet%20in%205710%20Revisi&#243;n%20de%20Obra%20en%20Proceso%20Villa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0%20Revisi&#243;n%20de%20Activo%20Fijo%20al%2031%20de%20mayo%20de%202004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martinezsol\Desktop\C:\Auditorias%202007\OHL\Capital\7111%20Revisi&#243;n%20del%20Capital%20Contable%20Operadora%20Mayako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tor_publico"/>
      <sheetName val="consumos area sector public"/>
      <sheetName val="Calor 99-09"/>
      <sheetName val="Combustible"/>
      <sheetName val="RESUMEN   PIES CUBICOS"/>
      <sheetName val="CTRLS 99"/>
      <sheetName val="Centrales"/>
      <sheetName val="Cuadro 5"/>
      <sheetName val="9"/>
      <sheetName val="4"/>
      <sheetName val="5"/>
      <sheetName val="3"/>
      <sheetName val="6"/>
      <sheetName val="1"/>
      <sheetName val="2"/>
      <sheetName val="8"/>
      <sheetName val="pasajeros-2006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CV7" t="str">
            <v>ENERO</v>
          </cell>
          <cell r="CW7" t="str">
            <v>FEBRERO</v>
          </cell>
          <cell r="CX7" t="str">
            <v>MARZO</v>
          </cell>
          <cell r="CY7" t="str">
            <v>ABRIL</v>
          </cell>
          <cell r="CZ7" t="str">
            <v>MAYO</v>
          </cell>
          <cell r="DA7" t="str">
            <v>JUNIO</v>
          </cell>
          <cell r="DB7" t="str">
            <v>JULIO</v>
          </cell>
          <cell r="DC7" t="str">
            <v>AGOSTO</v>
          </cell>
          <cell r="DD7" t="str">
            <v>SEPTIEMBRE</v>
          </cell>
          <cell r="DE7" t="str">
            <v>OCTUBRE</v>
          </cell>
          <cell r="DF7" t="str">
            <v>NOVIEMBRE</v>
          </cell>
          <cell r="DG7" t="str">
            <v>DICIEMBRE</v>
          </cell>
        </row>
        <row r="118">
          <cell r="CF118">
            <v>2406.7590321798743</v>
          </cell>
          <cell r="CG118">
            <v>2407.2674455440128</v>
          </cell>
          <cell r="CH118">
            <v>2413.1781608751899</v>
          </cell>
          <cell r="CI118">
            <v>2403.2429217072472</v>
          </cell>
          <cell r="CJ118">
            <v>2414.7379635568864</v>
          </cell>
          <cell r="CK118">
            <v>2427.1639497431202</v>
          </cell>
          <cell r="CL118">
            <v>2446.7294570975864</v>
          </cell>
          <cell r="CM118">
            <v>2441.1751665527431</v>
          </cell>
          <cell r="CN118">
            <v>2446.895588272017</v>
          </cell>
          <cell r="CO118">
            <v>2448.2178533421975</v>
          </cell>
          <cell r="CP118">
            <v>2426.7292120707493</v>
          </cell>
          <cell r="CQ118">
            <v>2413.0251849207539</v>
          </cell>
          <cell r="CV118">
            <v>35.733097670471523</v>
          </cell>
          <cell r="CW118">
            <v>35.725550862811502</v>
          </cell>
          <cell r="CX118">
            <v>35.638046523254999</v>
          </cell>
          <cell r="CY118">
            <v>35.785377661729875</v>
          </cell>
          <cell r="CZ118">
            <v>35.615026087341732</v>
          </cell>
          <cell r="DA118">
            <v>35.432693195395764</v>
          </cell>
          <cell r="DB118">
            <v>35.14935225743794</v>
          </cell>
          <cell r="DC118">
            <v>35.229325918310685</v>
          </cell>
          <cell r="DD118">
            <v>35.146965803680374</v>
          </cell>
          <cell r="DE118">
            <v>35.127983177137729</v>
          </cell>
          <cell r="DF118">
            <v>35.439040803727572</v>
          </cell>
          <cell r="DG118">
            <v>35.640305830043509</v>
          </cell>
        </row>
        <row r="129">
          <cell r="CF129">
            <v>2406.7590321798748</v>
          </cell>
          <cell r="CG129">
            <v>2407.0026623731724</v>
          </cell>
          <cell r="CH129">
            <v>2409.1583480680524</v>
          </cell>
          <cell r="CI129">
            <v>2407.6349942781885</v>
          </cell>
          <cell r="CJ129">
            <v>2409.2042600296713</v>
          </cell>
          <cell r="CK129">
            <v>2412.4322739015615</v>
          </cell>
          <cell r="CL129">
            <v>2417.269042026237</v>
          </cell>
          <cell r="CM129">
            <v>2420.5236905437814</v>
          </cell>
          <cell r="CN129">
            <v>2423.3665422624281</v>
          </cell>
          <cell r="CO129">
            <v>2425.7505587133523</v>
          </cell>
          <cell r="CP129">
            <v>2425.8319947366267</v>
          </cell>
          <cell r="CQ129">
            <v>2424.7915462491947</v>
          </cell>
          <cell r="CV129">
            <v>35.733097670471508</v>
          </cell>
          <cell r="CW129">
            <v>35.729480864545756</v>
          </cell>
          <cell r="CX129">
            <v>35.697510558049736</v>
          </cell>
          <cell r="CY129">
            <v>35.72009701244442</v>
          </cell>
          <cell r="CZ129">
            <v>35.696830274205887</v>
          </cell>
          <cell r="DA129">
            <v>35.649065259388998</v>
          </cell>
          <cell r="DB129">
            <v>35.577734240986288</v>
          </cell>
          <cell r="DC129">
            <v>35.529896237806483</v>
          </cell>
          <cell r="DD129">
            <v>35.488216110256033</v>
          </cell>
          <cell r="DE129">
            <v>35.45333845528986</v>
          </cell>
          <cell r="DF129">
            <v>35.45214827439446</v>
          </cell>
          <cell r="DG129">
            <v>35.467360358957087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98-99 "/>
      <sheetName val="99-00"/>
      <sheetName val="00-01 "/>
      <sheetName val="01-02"/>
      <sheetName val="02-03"/>
      <sheetName val="03-04"/>
      <sheetName val="04-05"/>
      <sheetName val="05-06"/>
      <sheetName val="06-07 "/>
      <sheetName val="Maredo"/>
      <sheetName val="Austria"/>
      <sheetName val="Spitz"/>
      <sheetName val="MF"/>
      <sheetName val="Costa"/>
      <sheetName val="Tucans"/>
      <sheetName val="Steak Corner"/>
      <sheetName val="Small Maredo"/>
      <sheetName val="Maredo1"/>
      <sheetName val="Austria1"/>
      <sheetName val="Spitz1"/>
      <sheetName val="MF1"/>
      <sheetName val="Costa1"/>
      <sheetName val="Tucans1"/>
      <sheetName val="Steak Corner1"/>
      <sheetName val="Small Maredo1"/>
      <sheetName val="Total Expansion"/>
      <sheetName val="30104"/>
      <sheetName val="30106"/>
      <sheetName val="30109"/>
      <sheetName val="30132"/>
      <sheetName val="30301"/>
      <sheetName val="Spitz Comps"/>
      <sheetName val="Closure 0102"/>
      <sheetName val="Closure next"/>
      <sheetName val="MüllerFranzen"/>
      <sheetName val="Spitz Mühl"/>
      <sheetName val="Closures Total"/>
      <sheetName val="Core"/>
      <sheetName val="NE M 9900"/>
      <sheetName val="Costa alt"/>
      <sheetName val="Spitz Gend"/>
      <sheetName val="Costa neu"/>
      <sheetName val="Total core o I"/>
      <sheetName val="Schließung m i"/>
      <sheetName val="Value Waterfall wRent a. op.exp"/>
      <sheetName val="Value Waterfall wNoplat"/>
      <sheetName val="Value Waterfall w Nopat+rent"/>
      <sheetName val="Report w Rent as operating exp."/>
      <sheetName val="Report w Noplat"/>
      <sheetName val="Report w Nopat+rent"/>
      <sheetName val="Sensit. analys w. rent a.op.exp"/>
      <sheetName val="Szenario-Pivot-Rent a.op.exp."/>
      <sheetName val="Szenario-Pivot-Noplat.."/>
      <sheetName val="Szenario-Pivot-Nopat+rent..."/>
      <sheetName val="Core m I"/>
      <sheetName val="Core m IOriginal"/>
      <sheetName val="Core vor Volumenanstieg v.1.5 %"/>
      <sheetName val="Core m I (2)"/>
      <sheetName val="Szenario"/>
      <sheetName val="NE M 9900 m I"/>
      <sheetName val="Costa alt1"/>
      <sheetName val="Spitz Gend1"/>
      <sheetName val="NE C 0001 m I"/>
      <sheetName val="Total core m I"/>
      <sheetName val="Total"/>
      <sheetName val="Tabelle5"/>
      <sheetName val="Tabelle4"/>
      <sheetName val="David Thomas"/>
      <sheetName val="Tabelle1"/>
      <sheetName val="Validation"/>
      <sheetName val="Drop-down menu"/>
      <sheetName val="Dropdowns"/>
      <sheetName val="Index"/>
      <sheetName val="Conven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Differences"/>
      <sheetName val="margus"/>
      <sheetName val="margasia"/>
      <sheetName val="margeur"/>
      <sheetName val="Graphics"/>
      <sheetName val="RPW Graphics"/>
      <sheetName val="USGC Chart 2"/>
      <sheetName val="USGC Chart 3"/>
      <sheetName val="USGC Chart"/>
      <sheetName val="Singapore Chart"/>
      <sheetName val="Rott - ARA Chart"/>
      <sheetName val="NYHB Resid vs Gas"/>
      <sheetName val="USGC Resid vs Gas"/>
      <sheetName val="Notional Cracking Margins Chart"/>
      <sheetName val="Comparison Graphs"/>
      <sheetName val="RPW Annual"/>
      <sheetName val="Chart3"/>
      <sheetName val="USGC"/>
      <sheetName val="NYHB"/>
      <sheetName val="Singapore"/>
      <sheetName val="Rotterdam - ARA Barges"/>
      <sheetName val="Prices in 3 Markets "/>
      <sheetName val="Price Comparison Charts"/>
      <sheetName val="Inter-Product in 3 Markets"/>
      <sheetName val="Crude Forecast"/>
      <sheetName val="FOB Med"/>
      <sheetName val="Chart1"/>
      <sheetName val="Y-T-D"/>
      <sheetName val="Y-T-D Daily"/>
      <sheetName val="Prices"/>
      <sheetName val="Mogas-Dist Margins"/>
      <sheetName val="NGLs"/>
      <sheetName val="May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34">
          <cell r="A34" t="str">
            <v>Q1 93</v>
          </cell>
          <cell r="C34">
            <v>2.46</v>
          </cell>
          <cell r="F34">
            <v>3.1</v>
          </cell>
          <cell r="L34">
            <v>2.4</v>
          </cell>
          <cell r="O34">
            <v>-6.16</v>
          </cell>
          <cell r="R34">
            <v>-8.82</v>
          </cell>
        </row>
        <row r="35">
          <cell r="A35" t="str">
            <v>Q2 93</v>
          </cell>
          <cell r="C35">
            <v>4.3600000000000003</v>
          </cell>
          <cell r="F35">
            <v>2.89</v>
          </cell>
          <cell r="L35">
            <v>2.08</v>
          </cell>
          <cell r="O35">
            <v>-5.0599999999999996</v>
          </cell>
          <cell r="R35">
            <v>-9.01</v>
          </cell>
        </row>
        <row r="36">
          <cell r="A36" t="str">
            <v>Q3 93</v>
          </cell>
          <cell r="C36">
            <v>3.15</v>
          </cell>
          <cell r="F36">
            <v>3.59</v>
          </cell>
          <cell r="L36">
            <v>2.7</v>
          </cell>
          <cell r="O36">
            <v>-4.67</v>
          </cell>
          <cell r="R36">
            <v>-8.06</v>
          </cell>
        </row>
        <row r="37">
          <cell r="A37" t="str">
            <v>Q4 93</v>
          </cell>
          <cell r="C37">
            <v>1.1200000000000001</v>
          </cell>
          <cell r="F37">
            <v>4.91</v>
          </cell>
          <cell r="L37">
            <v>3.17</v>
          </cell>
          <cell r="O37">
            <v>-4.79</v>
          </cell>
          <cell r="R37">
            <v>-8</v>
          </cell>
        </row>
        <row r="38">
          <cell r="A38" t="str">
            <v>Q1 94</v>
          </cell>
          <cell r="C38">
            <v>3.6</v>
          </cell>
          <cell r="F38">
            <v>5.59</v>
          </cell>
          <cell r="L38">
            <v>3.98</v>
          </cell>
          <cell r="O38">
            <v>-2.82</v>
          </cell>
          <cell r="R38">
            <v>-5.55</v>
          </cell>
        </row>
        <row r="39">
          <cell r="A39" t="str">
            <v>Q2 94</v>
          </cell>
          <cell r="C39">
            <v>3.49</v>
          </cell>
          <cell r="F39">
            <v>2.37</v>
          </cell>
          <cell r="L39">
            <v>1.47</v>
          </cell>
          <cell r="O39">
            <v>-4.22</v>
          </cell>
          <cell r="R39">
            <v>-6.01</v>
          </cell>
        </row>
        <row r="40">
          <cell r="A40" t="str">
            <v>Q3 94</v>
          </cell>
          <cell r="C40">
            <v>2.93</v>
          </cell>
          <cell r="F40">
            <v>2.46</v>
          </cell>
          <cell r="L40">
            <v>1.21</v>
          </cell>
          <cell r="O40">
            <v>-4.43</v>
          </cell>
          <cell r="R40">
            <v>-6.05</v>
          </cell>
        </row>
        <row r="41">
          <cell r="A41" t="str">
            <v>Q4 94</v>
          </cell>
          <cell r="C41">
            <v>1.55</v>
          </cell>
          <cell r="F41">
            <v>3.35</v>
          </cell>
          <cell r="L41">
            <v>1.86</v>
          </cell>
          <cell r="O41">
            <v>-3.6</v>
          </cell>
          <cell r="R41">
            <v>-4.4800000000000004</v>
          </cell>
        </row>
        <row r="42">
          <cell r="A42" t="str">
            <v>Q1 95</v>
          </cell>
          <cell r="C42">
            <v>2.14</v>
          </cell>
          <cell r="F42">
            <v>0.99</v>
          </cell>
          <cell r="L42">
            <v>0.44</v>
          </cell>
          <cell r="O42">
            <v>-3.9</v>
          </cell>
          <cell r="R42">
            <v>-4.47</v>
          </cell>
        </row>
        <row r="43">
          <cell r="A43" t="str">
            <v>Q2 95</v>
          </cell>
          <cell r="C43">
            <v>5.3</v>
          </cell>
          <cell r="F43">
            <v>1.42</v>
          </cell>
          <cell r="L43">
            <v>0.77</v>
          </cell>
          <cell r="O43">
            <v>-3.43</v>
          </cell>
          <cell r="R43">
            <v>-4.18</v>
          </cell>
        </row>
        <row r="44">
          <cell r="A44" t="str">
            <v>Q3 95</v>
          </cell>
          <cell r="C44">
            <v>3.44</v>
          </cell>
          <cell r="F44">
            <v>3.34</v>
          </cell>
          <cell r="L44">
            <v>2.25</v>
          </cell>
          <cell r="O44">
            <v>-4.04</v>
          </cell>
          <cell r="R44">
            <v>-5.19</v>
          </cell>
        </row>
        <row r="45">
          <cell r="A45" t="str">
            <v>Q4 95</v>
          </cell>
          <cell r="C45">
            <v>1.1599999999999999</v>
          </cell>
          <cell r="F45">
            <v>3.91</v>
          </cell>
          <cell r="L45">
            <v>2.76</v>
          </cell>
          <cell r="O45">
            <v>-3.65</v>
          </cell>
          <cell r="R45">
            <v>-4.82</v>
          </cell>
        </row>
        <row r="46">
          <cell r="A46" t="str">
            <v>Q1 96</v>
          </cell>
          <cell r="C46">
            <v>2.5299999999999998</v>
          </cell>
          <cell r="F46">
            <v>3.51</v>
          </cell>
          <cell r="L46">
            <v>2.74</v>
          </cell>
          <cell r="O46">
            <v>-3.35</v>
          </cell>
          <cell r="R46">
            <v>-5.24</v>
          </cell>
        </row>
        <row r="47">
          <cell r="A47" t="str">
            <v>Q2 96</v>
          </cell>
          <cell r="C47">
            <v>3.98</v>
          </cell>
          <cell r="F47">
            <v>1.49</v>
          </cell>
          <cell r="L47">
            <v>0.55000000000000004</v>
          </cell>
          <cell r="O47">
            <v>-4.62</v>
          </cell>
          <cell r="R47">
            <v>-7</v>
          </cell>
        </row>
        <row r="48">
          <cell r="A48" t="str">
            <v>Q3 96</v>
          </cell>
          <cell r="C48">
            <v>2.2400000000000002</v>
          </cell>
          <cell r="F48">
            <v>3.98</v>
          </cell>
          <cell r="L48">
            <v>3.13</v>
          </cell>
          <cell r="O48">
            <v>-5.45</v>
          </cell>
          <cell r="R48">
            <v>-7.22</v>
          </cell>
        </row>
        <row r="49">
          <cell r="A49" t="str">
            <v>Q4 96</v>
          </cell>
          <cell r="C49">
            <v>2.46</v>
          </cell>
          <cell r="F49">
            <v>4.29</v>
          </cell>
          <cell r="L49">
            <v>3.53</v>
          </cell>
          <cell r="O49">
            <v>-5.88</v>
          </cell>
          <cell r="R49">
            <v>-7.22</v>
          </cell>
        </row>
        <row r="50">
          <cell r="A50" t="str">
            <v>Q1 97</v>
          </cell>
          <cell r="C50">
            <v>3.8</v>
          </cell>
          <cell r="F50">
            <v>3.28</v>
          </cell>
          <cell r="L50">
            <v>2.04</v>
          </cell>
          <cell r="O50">
            <v>-7.38</v>
          </cell>
          <cell r="R50">
            <v>-9.26</v>
          </cell>
        </row>
        <row r="51">
          <cell r="A51" t="str">
            <v>Q2 97</v>
          </cell>
          <cell r="C51">
            <v>4.159230769230768</v>
          </cell>
          <cell r="F51">
            <v>2.3984615384615373</v>
          </cell>
          <cell r="L51">
            <v>1.841153846153845</v>
          </cell>
          <cell r="O51">
            <v>-4.7346153846153847</v>
          </cell>
          <cell r="R51">
            <v>-6.411538461538461</v>
          </cell>
        </row>
        <row r="52">
          <cell r="A52" t="str">
            <v>Q3 97</v>
          </cell>
          <cell r="C52">
            <v>5.4119230769230757</v>
          </cell>
          <cell r="F52">
            <v>3.1099999999999994</v>
          </cell>
          <cell r="L52">
            <v>1.9873076923076918</v>
          </cell>
          <cell r="O52">
            <v>-3.7192307692307689</v>
          </cell>
          <cell r="R52">
            <v>-4.8346153846153843</v>
          </cell>
        </row>
        <row r="53">
          <cell r="A53" t="str">
            <v>Q4 97</v>
          </cell>
          <cell r="C53">
            <v>1.9378571428571427</v>
          </cell>
          <cell r="F53">
            <v>2.485357142857143</v>
          </cell>
          <cell r="L53">
            <v>2.1553571428571421</v>
          </cell>
          <cell r="O53">
            <v>-3.0128571428571425</v>
          </cell>
          <cell r="R53">
            <v>-5.366428571428572</v>
          </cell>
        </row>
      </sheetData>
      <sheetData sheetId="19" refreshError="1"/>
      <sheetData sheetId="20"/>
      <sheetData sheetId="21"/>
      <sheetData sheetId="22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ásicos"/>
      <sheetName val="Combustóleo"/>
      <sheetName val="Gas natural"/>
      <sheetName val="GNLCarbón y Diesel"/>
      <sheetName val="B"/>
      <sheetName val="E"/>
      <sheetName val="H"/>
      <sheetName val="K"/>
      <sheetName val="C"/>
      <sheetName val="F"/>
      <sheetName val="I"/>
      <sheetName val="L"/>
      <sheetName val="Índice"/>
      <sheetName val="Pod Calorif"/>
      <sheetName val="Pod. Calorif Continuación"/>
      <sheetName val="TC y Defla."/>
      <sheetName val="Fletes(1)"/>
      <sheetName val="Fletes(2)"/>
      <sheetName val="FleteCarbón impor. Nw Peta "/>
      <sheetName val="FleteCarbón import. Bolivar Alt"/>
      <sheetName val="GNL"/>
      <sheetName val="GNlLContinuación"/>
      <sheetName val="Diferenciales"/>
      <sheetName val="Equivalencias"/>
      <sheetName val="Fue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F2" t="str">
            <v>Escenario de Precios de Combustibles  2008 - 2037</v>
          </cell>
          <cell r="K2" t="str">
            <v>Anexo 1 - Poderes caloríficos por tipo de combustible</v>
          </cell>
        </row>
        <row r="4">
          <cell r="E4" t="str">
            <v xml:space="preserve">E X T E R N O S         </v>
          </cell>
        </row>
        <row r="7">
          <cell r="F7" t="str">
            <v>REFERENCIA :   SPOT</v>
          </cell>
        </row>
        <row r="8">
          <cell r="J8" t="str">
            <v xml:space="preserve"> Mill. Btu/bl </v>
          </cell>
          <cell r="L8" t="str">
            <v xml:space="preserve"> Kcal./ lt</v>
          </cell>
          <cell r="N8" t="str">
            <v xml:space="preserve"> KJ./ lt</v>
          </cell>
        </row>
        <row r="9">
          <cell r="H9" t="str">
            <v>USA  Imported Oil</v>
          </cell>
          <cell r="J9">
            <v>5.98</v>
          </cell>
          <cell r="L9">
            <v>9478.4929362282401</v>
          </cell>
          <cell r="N9">
            <v>39684.554225400396</v>
          </cell>
        </row>
        <row r="10">
          <cell r="H10" t="str">
            <v>West Texas Intermediate (WTI),  0.3%S,  38º - 40º API, Cushing</v>
          </cell>
          <cell r="J10">
            <v>5.8250000000000002</v>
          </cell>
          <cell r="L10">
            <v>9232.8129353728236</v>
          </cell>
          <cell r="N10">
            <v>38655.941197818938</v>
          </cell>
        </row>
        <row r="11">
          <cell r="H11" t="str">
            <v xml:space="preserve">Residual Fuel Oil,  No.6, 3%S,  Gulf Coast </v>
          </cell>
          <cell r="J11">
            <v>6.2869999999999999</v>
          </cell>
          <cell r="L11">
            <v>9965.0978411483193</v>
          </cell>
          <cell r="N11">
            <v>41721.871641319784</v>
          </cell>
        </row>
        <row r="12">
          <cell r="H12" t="str">
            <v>Residual  Fuel Oil No. 6, 1%S,  Gulf Coast</v>
          </cell>
          <cell r="J12">
            <v>6.2869999999999999</v>
          </cell>
          <cell r="L12">
            <v>9965.0978411483193</v>
          </cell>
          <cell r="N12">
            <v>41721.871641319784</v>
          </cell>
        </row>
        <row r="13">
          <cell r="H13" t="str">
            <v xml:space="preserve">Residual  Fuel No. 6, 1%S,   West Coast </v>
          </cell>
          <cell r="J13">
            <v>6.2869999999999999</v>
          </cell>
          <cell r="L13">
            <v>9965.0978411483193</v>
          </cell>
          <cell r="N13">
            <v>41721.871641319784</v>
          </cell>
        </row>
        <row r="14">
          <cell r="H14" t="str">
            <v>Bunker  Houston Gulf Coast, máx. 4.5%S</v>
          </cell>
          <cell r="J14">
            <v>6.2869999999999999</v>
          </cell>
          <cell r="L14">
            <v>9965.0978411483193</v>
          </cell>
          <cell r="N14">
            <v>41721.871641319784</v>
          </cell>
        </row>
        <row r="15">
          <cell r="H15" t="str">
            <v>Bunker "C" Los Angeles ( West Coast) máx. 4.5%S</v>
          </cell>
          <cell r="J15">
            <v>6.2869999999999999</v>
          </cell>
          <cell r="L15">
            <v>9965.0978411483193</v>
          </cell>
          <cell r="N15">
            <v>41721.871641319784</v>
          </cell>
        </row>
        <row r="16">
          <cell r="H16" t="str">
            <v>Fuel Oil No. 2,  Gulf Coast, 0.2%S</v>
          </cell>
          <cell r="J16">
            <v>5.8250000000000002</v>
          </cell>
          <cell r="L16">
            <v>9232.8129353728236</v>
          </cell>
          <cell r="N16">
            <v>38655.941197818938</v>
          </cell>
        </row>
        <row r="17">
          <cell r="H17" t="str">
            <v>Fuel Oil No. 2,  LS Gulf Coast, 0.05%S</v>
          </cell>
          <cell r="J17">
            <v>5.8250000000000002</v>
          </cell>
          <cell r="L17">
            <v>9232.8129353728236</v>
          </cell>
          <cell r="N17">
            <v>38655.941197818938</v>
          </cell>
        </row>
        <row r="18">
          <cell r="H18" t="str">
            <v>Fuel Oil No. 2, LS Los Angeles 0.05%S</v>
          </cell>
          <cell r="J18">
            <v>5.8250000000000002</v>
          </cell>
          <cell r="L18">
            <v>9232.8129353728236</v>
          </cell>
          <cell r="N18">
            <v>38655.941197818938</v>
          </cell>
        </row>
        <row r="20">
          <cell r="J20" t="str">
            <v xml:space="preserve"> Mill. Btu/MPC </v>
          </cell>
          <cell r="L20" t="str">
            <v xml:space="preserve"> Kcal./ m^3</v>
          </cell>
          <cell r="N20" t="str">
            <v xml:space="preserve"> KJ./m^3</v>
          </cell>
        </row>
        <row r="21">
          <cell r="H21" t="str">
            <v>Natural Gas Average  Wellhead</v>
          </cell>
          <cell r="J21">
            <v>1.028</v>
          </cell>
          <cell r="L21">
            <v>9148.4771515199991</v>
          </cell>
          <cell r="N21">
            <v>38302.844137983928</v>
          </cell>
        </row>
        <row r="22">
          <cell r="H22" t="str">
            <v>Natural Gas (Gulf Coast, Henry Hub, South Texas,Permian, San Juan, Ehrenberg  y  SoCal)</v>
          </cell>
          <cell r="J22">
            <v>1.028</v>
          </cell>
          <cell r="L22">
            <v>9148.4771515199991</v>
          </cell>
          <cell r="N22">
            <v>38302.844137983928</v>
          </cell>
        </row>
        <row r="24">
          <cell r="J24" t="str">
            <v xml:space="preserve">Mill. Btu/TM </v>
          </cell>
          <cell r="L24" t="str">
            <v xml:space="preserve"> Kcal./Kg</v>
          </cell>
          <cell r="N24" t="str">
            <v xml:space="preserve"> KJ/Kg</v>
          </cell>
          <cell r="P24" t="str">
            <v xml:space="preserve"> Mill. Btu/TC </v>
          </cell>
          <cell r="R24" t="str">
            <v xml:space="preserve"> Btu/lb </v>
          </cell>
        </row>
        <row r="25">
          <cell r="H25" t="str">
            <v>Coal  Australia  1.0 %S ( 10% cenizas ) Newcastle, Port Kembla, FOB</v>
          </cell>
          <cell r="J25">
            <v>25.000420531765116</v>
          </cell>
          <cell r="L25">
            <v>6300.1059740048095</v>
          </cell>
          <cell r="N25">
            <v>26377.283691963334</v>
          </cell>
          <cell r="P25">
            <v>22.68</v>
          </cell>
          <cell r="R25">
            <v>11340</v>
          </cell>
        </row>
        <row r="26">
          <cell r="H26" t="str">
            <v>Coal Colombia   0.8 %S (10% cenizas) Bolivar, FOB</v>
          </cell>
          <cell r="J26">
            <v>25.000420531765116</v>
          </cell>
          <cell r="L26">
            <v>6300.1059740048095</v>
          </cell>
          <cell r="N26">
            <v>26377.283691963334</v>
          </cell>
          <cell r="P26">
            <v>22.68</v>
          </cell>
          <cell r="R26">
            <v>11340</v>
          </cell>
        </row>
        <row r="27">
          <cell r="H27" t="str">
            <v>Coal Richards Bay  1.0 %S (16% cenizas) South Africa, FOB</v>
          </cell>
          <cell r="J27">
            <v>24.603174603174608</v>
          </cell>
          <cell r="L27">
            <v>6200</v>
          </cell>
          <cell r="N27">
            <v>25958.16</v>
          </cell>
          <cell r="P27">
            <v>22.31962455555556</v>
          </cell>
          <cell r="R27">
            <v>11159.812277777781</v>
          </cell>
        </row>
        <row r="28">
          <cell r="H28" t="str">
            <v>Coal ARA  (Amsterdam, Rotterdam, Antwerp) N.W. Europe,  1.0%S (16% ceniza) CIF</v>
          </cell>
          <cell r="J28">
            <v>23.809524</v>
          </cell>
          <cell r="L28">
            <v>6000.0000479999999</v>
          </cell>
          <cell r="N28">
            <v>25120.800200966398</v>
          </cell>
          <cell r="P28">
            <v>21.599636839463759</v>
          </cell>
          <cell r="R28">
            <v>10799.818419731879</v>
          </cell>
        </row>
        <row r="29">
          <cell r="H29" t="str">
            <v xml:space="preserve">USA  Coal Export, Average Free Alongside Ship (fas) </v>
          </cell>
          <cell r="J29">
            <v>28.057129796958442</v>
          </cell>
          <cell r="L29">
            <v>7070.3967088335276</v>
          </cell>
          <cell r="N29">
            <v>29602.336940544214</v>
          </cell>
          <cell r="P29">
            <v>25.452999999999999</v>
          </cell>
          <cell r="R29">
            <v>12726.5</v>
          </cell>
        </row>
        <row r="30">
          <cell r="H30" t="str">
            <v xml:space="preserve">USA  Steam Coal Export, Average Free Alongside Ship (fas) </v>
          </cell>
          <cell r="J30">
            <v>23.809523809523807</v>
          </cell>
          <cell r="L30">
            <v>6000</v>
          </cell>
          <cell r="N30">
            <v>25120.799999999999</v>
          </cell>
          <cell r="P30">
            <v>21.599636666666665</v>
          </cell>
          <cell r="R30">
            <v>10799.818333333333</v>
          </cell>
        </row>
        <row r="31">
          <cell r="H31" t="str">
            <v>USA Coal Central Appalachia (CAPP) USA   1.0%S</v>
          </cell>
          <cell r="J31">
            <v>26.468253968254</v>
          </cell>
          <cell r="L31">
            <v>6670.0000000000082</v>
          </cell>
          <cell r="N31">
            <v>27925.956000000035</v>
          </cell>
          <cell r="P31">
            <v>24.011596094444474</v>
          </cell>
          <cell r="R31">
            <v>12005.798047222237</v>
          </cell>
        </row>
        <row r="33">
          <cell r="F33" t="str">
            <v>EMPRESAS ELÉCTRICAS :</v>
          </cell>
        </row>
        <row r="34">
          <cell r="J34" t="str">
            <v xml:space="preserve"> Mill. Btu/bl</v>
          </cell>
          <cell r="L34" t="str">
            <v xml:space="preserve"> Kcal./ lt</v>
          </cell>
          <cell r="N34" t="str">
            <v xml:space="preserve"> KJ./ lt</v>
          </cell>
        </row>
        <row r="35">
          <cell r="H35" t="str">
            <v>Residual Electric Power Industry  USA  &lt; 1%S</v>
          </cell>
          <cell r="J35">
            <v>6.2869999999999999</v>
          </cell>
          <cell r="L35">
            <v>9965.0978411483193</v>
          </cell>
          <cell r="N35">
            <v>41721.871641319784</v>
          </cell>
        </row>
        <row r="36">
          <cell r="H36" t="str">
            <v>Distillate Electric Power Industry  USA  &lt; 0.05%S</v>
          </cell>
          <cell r="J36">
            <v>5.8250000000000002</v>
          </cell>
          <cell r="L36">
            <v>9232.8129353728236</v>
          </cell>
          <cell r="N36">
            <v>38655.941197818938</v>
          </cell>
        </row>
        <row r="38">
          <cell r="J38" t="str">
            <v xml:space="preserve"> Mill. Btu/MPC </v>
          </cell>
          <cell r="L38" t="str">
            <v xml:space="preserve"> Kcal./ m^3</v>
          </cell>
          <cell r="N38" t="str">
            <v xml:space="preserve"> KJ./m^3</v>
          </cell>
        </row>
        <row r="39">
          <cell r="H39" t="str">
            <v xml:space="preserve">Natural Gas Electric Power Industry   USA  </v>
          </cell>
          <cell r="J39">
            <v>1.028</v>
          </cell>
          <cell r="L39">
            <v>9148.4771515199991</v>
          </cell>
          <cell r="N39">
            <v>38302.844137983928</v>
          </cell>
        </row>
        <row r="41">
          <cell r="J41" t="str">
            <v xml:space="preserve">Mill. Btu/TM </v>
          </cell>
          <cell r="L41" t="str">
            <v xml:space="preserve"> Kcal./Kg</v>
          </cell>
          <cell r="N41" t="str">
            <v xml:space="preserve"> KJ/Kg</v>
          </cell>
          <cell r="P41" t="str">
            <v xml:space="preserve"> Mill. Btu/TC </v>
          </cell>
          <cell r="R41" t="str">
            <v xml:space="preserve"> Btu/lb </v>
          </cell>
        </row>
        <row r="42">
          <cell r="H42" t="str">
            <v>Coal  Minemouth  0.96%S, 8.97% cenizas</v>
          </cell>
          <cell r="J42">
            <v>22.392351970118014</v>
          </cell>
          <cell r="L42">
            <v>5642.8726964697398</v>
          </cell>
          <cell r="N42">
            <v>23625.579405579505</v>
          </cell>
          <cell r="P42">
            <v>20.314</v>
          </cell>
          <cell r="R42">
            <v>10157</v>
          </cell>
        </row>
        <row r="43">
          <cell r="H43" t="str">
            <v>Coal Electric Power Industry USA,  0.97%S , 8.65% cenizas</v>
          </cell>
          <cell r="J43">
            <v>21.970166738033974</v>
          </cell>
          <cell r="L43">
            <v>5536.4820179845628</v>
          </cell>
          <cell r="N43">
            <v>23180.142912897765</v>
          </cell>
          <cell r="P43">
            <v>19.931000000000001</v>
          </cell>
          <cell r="R43">
            <v>9965.5</v>
          </cell>
        </row>
        <row r="46">
          <cell r="B46" t="str">
            <v xml:space="preserve">Fuentes : Energy Information Administration, Department of Energy (EIA/DOE),Official Energy Statistics of the US Government, 2008 </v>
          </cell>
        </row>
        <row r="47">
          <cell r="B47" t="str">
            <v xml:space="preserve">                 Sener, Escenarios macroeconómicos y de precios de combustibles de largo plazo 2008-2037, 19 de febrero de 2008  </v>
          </cell>
        </row>
        <row r="49">
          <cell r="B49">
            <v>37</v>
          </cell>
        </row>
      </sheetData>
      <sheetData sheetId="14">
        <row r="2">
          <cell r="B2" t="str">
            <v>Escenario de Precios de Combustibles  2008 - 2037</v>
          </cell>
          <cell r="K2" t="str">
            <v>Anexo 1(continuación) - Poderes caloríficos por tipo de combustible</v>
          </cell>
        </row>
        <row r="4">
          <cell r="E4" t="str">
            <v>INTERNOS</v>
          </cell>
        </row>
        <row r="5">
          <cell r="F5" t="str">
            <v xml:space="preserve">  REFERENCIA :</v>
          </cell>
        </row>
        <row r="7">
          <cell r="G7" t="str">
            <v xml:space="preserve">Crudo(Nota 1) : </v>
          </cell>
          <cell r="J7" t="str">
            <v xml:space="preserve"> Mill. Btu/bl </v>
          </cell>
          <cell r="L7" t="str">
            <v xml:space="preserve"> Kcal./ lt</v>
          </cell>
          <cell r="N7" t="str">
            <v xml:space="preserve"> KJ./ lt</v>
          </cell>
        </row>
        <row r="8">
          <cell r="H8" t="str">
            <v>Olmeca      0.8%S,   39.3º  API</v>
          </cell>
          <cell r="J8">
            <v>5.5323154706932298</v>
          </cell>
          <cell r="L8">
            <v>8768.898513369897</v>
          </cell>
          <cell r="N8">
            <v>36713.624295777081</v>
          </cell>
        </row>
        <row r="9">
          <cell r="H9" t="str">
            <v>Istmo          1.3%S,  33.6º  API</v>
          </cell>
          <cell r="J9">
            <v>5.7076586884554787</v>
          </cell>
          <cell r="L9">
            <v>9046.8231707235791</v>
          </cell>
          <cell r="N9">
            <v>37877.239251185478</v>
          </cell>
        </row>
        <row r="10">
          <cell r="H10" t="str">
            <v>Maya           3.3%S,   22,0º  API</v>
          </cell>
          <cell r="J10">
            <v>5.8801585026864478</v>
          </cell>
          <cell r="L10">
            <v>9320.240941741793</v>
          </cell>
          <cell r="N10">
            <v>39021.984774884535</v>
          </cell>
        </row>
        <row r="11">
          <cell r="H11" t="str">
            <v>Mezcla       2.59%S, 25.93º  API ( Olmeca 3.9%,Istmo 28.2%, Maya 67.9%)</v>
          </cell>
          <cell r="J11">
            <v>5.8261338355921337</v>
          </cell>
          <cell r="L11">
            <v>9234.6101013679545</v>
          </cell>
          <cell r="N11">
            <v>38663.465572407353</v>
          </cell>
        </row>
        <row r="13">
          <cell r="J13" t="str">
            <v xml:space="preserve"> Mill. Btu/TM </v>
          </cell>
          <cell r="L13" t="str">
            <v xml:space="preserve"> Kcal./Kg</v>
          </cell>
          <cell r="N13" t="str">
            <v xml:space="preserve"> KJ/Kg</v>
          </cell>
          <cell r="P13" t="str">
            <v xml:space="preserve"> Mill. Btu/TC </v>
          </cell>
          <cell r="R13" t="str">
            <v xml:space="preserve"> Btu / lb </v>
          </cell>
        </row>
        <row r="14">
          <cell r="H14" t="str">
            <v xml:space="preserve">Coque de Petróleo,  6.0%S - 6.5 %S </v>
          </cell>
          <cell r="J14">
            <v>35.327291563768412</v>
          </cell>
          <cell r="L14">
            <v>8902.4774740696412</v>
          </cell>
          <cell r="N14">
            <v>37272.892688434775</v>
          </cell>
          <cell r="P14">
            <v>32.048379812181444</v>
          </cell>
          <cell r="R14">
            <v>16024.189906090722</v>
          </cell>
        </row>
        <row r="16">
          <cell r="G16" t="str">
            <v xml:space="preserve">Residual Refinería (Combustóleo) :    </v>
          </cell>
          <cell r="J16" t="str">
            <v xml:space="preserve"> Mill. Btu/bl </v>
          </cell>
          <cell r="L16" t="str">
            <v xml:space="preserve"> Kcal./ lt</v>
          </cell>
          <cell r="N16" t="str">
            <v xml:space="preserve"> KJ./ lt</v>
          </cell>
        </row>
        <row r="17">
          <cell r="H17" t="str">
            <v>Madero  4.0%S                                 (7% de la producción nacional en 2007)</v>
          </cell>
          <cell r="J17">
            <v>6.2825101031746033</v>
          </cell>
          <cell r="L17">
            <v>9957.9812098199036</v>
          </cell>
          <cell r="N17">
            <v>41692.075729273973</v>
          </cell>
        </row>
        <row r="18">
          <cell r="H18" t="str">
            <v>Cadereyta  4.0%S                            (3% de la producción nacional en 2007)</v>
          </cell>
          <cell r="J18">
            <v>6.2825101031746033</v>
          </cell>
          <cell r="L18">
            <v>9957.9812098199036</v>
          </cell>
          <cell r="N18">
            <v>41692.075729273973</v>
          </cell>
        </row>
        <row r="19">
          <cell r="H19" t="str">
            <v>Minatitlan  3.9%S                            (21% de la producción nacional en 2007)</v>
          </cell>
          <cell r="J19">
            <v>6.2825101031746033</v>
          </cell>
          <cell r="L19">
            <v>9957.9812098199036</v>
          </cell>
          <cell r="N19">
            <v>41692.075729273973</v>
          </cell>
        </row>
        <row r="20">
          <cell r="H20" t="str">
            <v>Salamanca  3.9%S                        (12% de la producción nacional en 2007)</v>
          </cell>
          <cell r="J20">
            <v>6.2825101031746033</v>
          </cell>
          <cell r="L20">
            <v>9957.9812098199036</v>
          </cell>
          <cell r="N20">
            <v>41692.075729273973</v>
          </cell>
        </row>
        <row r="21">
          <cell r="H21" t="str">
            <v>Tula  3.55%S                                  (27% de la producción nacional en 2007)</v>
          </cell>
          <cell r="J21">
            <v>6.2825101031746033</v>
          </cell>
          <cell r="L21">
            <v>9957.9812098199036</v>
          </cell>
          <cell r="N21">
            <v>41692.075729273973</v>
          </cell>
        </row>
        <row r="22">
          <cell r="H22" t="str">
            <v xml:space="preserve">Salina Cruz  4.0%S                       (30% de la producción nacional en 2007)  </v>
          </cell>
          <cell r="J22">
            <v>6.2825101031746033</v>
          </cell>
          <cell r="L22">
            <v>9957.9812098199036</v>
          </cell>
          <cell r="N22">
            <v>41692.075729273973</v>
          </cell>
        </row>
        <row r="23">
          <cell r="H23" t="str">
            <v>Residual Promedio 3.85%S ( produccción de 301 mil barriles día en 2007)</v>
          </cell>
          <cell r="J23">
            <v>6.2825101031750004</v>
          </cell>
          <cell r="L23">
            <v>9957.981209820533</v>
          </cell>
          <cell r="N23">
            <v>41692.075729276607</v>
          </cell>
        </row>
        <row r="26">
          <cell r="H26" t="str">
            <v>Residuos de Vacío  de Petróleo    4.75%S (Nota 2)</v>
          </cell>
          <cell r="J26">
            <v>6.5904299999999996</v>
          </cell>
          <cell r="L26">
            <v>10446.044180887402</v>
          </cell>
          <cell r="N26">
            <v>43735.497776539371</v>
          </cell>
        </row>
        <row r="28">
          <cell r="G28" t="str">
            <v>Gas Natural :</v>
          </cell>
          <cell r="J28" t="str">
            <v xml:space="preserve"> Mill. Btu/MPC </v>
          </cell>
          <cell r="L28" t="str">
            <v xml:space="preserve"> Kcal./ m^3</v>
          </cell>
          <cell r="N28" t="str">
            <v xml:space="preserve"> KJ./m^3</v>
          </cell>
        </row>
        <row r="29">
          <cell r="H29" t="str">
            <v xml:space="preserve">Reynosa </v>
          </cell>
          <cell r="J29">
            <v>0.98895481861083101</v>
          </cell>
          <cell r="L29">
            <v>8801.0024921661425</v>
          </cell>
          <cell r="N29">
            <v>36848.037234201205</v>
          </cell>
        </row>
        <row r="30">
          <cell r="H30" t="str">
            <v>Cd. Pemex</v>
          </cell>
          <cell r="J30">
            <v>1.0240137782070791</v>
          </cell>
          <cell r="L30">
            <v>9113.0025805147197</v>
          </cell>
          <cell r="N30">
            <v>38154.319204099025</v>
          </cell>
        </row>
        <row r="32">
          <cell r="G32" t="str">
            <v>Carbón :</v>
          </cell>
          <cell r="J32" t="str">
            <v xml:space="preserve"> Mill. Btu/TM </v>
          </cell>
          <cell r="L32" t="str">
            <v xml:space="preserve"> Kcal./Kg</v>
          </cell>
          <cell r="N32" t="str">
            <v xml:space="preserve"> KJ/Kg</v>
          </cell>
          <cell r="P32" t="str">
            <v xml:space="preserve"> Mill. Btu/TC </v>
          </cell>
          <cell r="R32" t="str">
            <v xml:space="preserve"> Btu/lb </v>
          </cell>
        </row>
        <row r="33">
          <cell r="H33" t="str">
            <v>Carbón CIMSA , 1.0%S,  38.55% cenizas (Río Escondido)</v>
          </cell>
          <cell r="J33">
            <v>16.845238095238095</v>
          </cell>
          <cell r="L33">
            <v>4245</v>
          </cell>
          <cell r="N33">
            <v>17772.966</v>
          </cell>
          <cell r="P33">
            <v>15.281742941666666</v>
          </cell>
          <cell r="R33">
            <v>7640.8714708333337</v>
          </cell>
        </row>
        <row r="34">
          <cell r="H34" t="str">
            <v>Carbón PRODEMI, 1.0%S, 34.0% cenizas(Río Escondido)</v>
          </cell>
          <cell r="J34">
            <v>20.574999999999999</v>
          </cell>
          <cell r="L34">
            <v>5184.8999999999996</v>
          </cell>
          <cell r="N34">
            <v>21708.139319999998</v>
          </cell>
          <cell r="P34">
            <v>18.665326025500001</v>
          </cell>
          <cell r="R34">
            <v>9332.6630127500011</v>
          </cell>
        </row>
        <row r="35">
          <cell r="H35" t="str">
            <v>Carbón CIMSA,1.0%S, 47.0% cenizas (Carbon II )</v>
          </cell>
          <cell r="J35">
            <v>15.98</v>
          </cell>
          <cell r="L35">
            <v>4026.96</v>
          </cell>
          <cell r="N35">
            <v>16860.076128000001</v>
          </cell>
          <cell r="P35">
            <v>14.496812145200002</v>
          </cell>
          <cell r="R35">
            <v>7248.4060726000007</v>
          </cell>
        </row>
        <row r="36">
          <cell r="H36" t="str">
            <v>Carbón PRODEMI,1.0%S,43.0% cenizas (Carbón II)</v>
          </cell>
          <cell r="J36">
            <v>19.96</v>
          </cell>
          <cell r="L36">
            <v>5029.92</v>
          </cell>
          <cell r="N36">
            <v>21059.269056000005</v>
          </cell>
          <cell r="P36">
            <v>18.1074074104</v>
          </cell>
          <cell r="R36">
            <v>9053.7037051999996</v>
          </cell>
        </row>
        <row r="37">
          <cell r="H37" t="str">
            <v>Carbón Importado, 0.5%S, 10% cenizas (Carbón II)</v>
          </cell>
          <cell r="J37">
            <v>24.82539682539683</v>
          </cell>
          <cell r="L37">
            <v>6256</v>
          </cell>
          <cell r="N37">
            <v>26192.620800000001</v>
          </cell>
          <cell r="P37">
            <v>22.521221164444448</v>
          </cell>
          <cell r="R37">
            <v>11260.610582222223</v>
          </cell>
        </row>
        <row r="39">
          <cell r="F39" t="str">
            <v>EMPRESAS ELÉCTRICAS :</v>
          </cell>
        </row>
        <row r="40">
          <cell r="J40" t="str">
            <v xml:space="preserve"> Mill. Btu/bl </v>
          </cell>
          <cell r="L40" t="str">
            <v xml:space="preserve"> Kcal./ lt</v>
          </cell>
          <cell r="N40" t="str">
            <v xml:space="preserve"> KJ./ lt</v>
          </cell>
        </row>
        <row r="41">
          <cell r="H41" t="str">
            <v>Residual Importado, 1.0%S a 2.0%S (Costa del  Pacifico)</v>
          </cell>
          <cell r="J41">
            <v>6.2869999999999999</v>
          </cell>
          <cell r="L41">
            <v>9965.0978411483193</v>
          </cell>
          <cell r="N41">
            <v>41721.871641319784</v>
          </cell>
        </row>
        <row r="42">
          <cell r="H42" t="str">
            <v>Diesel 0.05%S ( Península de Yucatán, Baja California y Nacional)</v>
          </cell>
          <cell r="J42">
            <v>5.8314270392857139</v>
          </cell>
          <cell r="L42">
            <v>9243</v>
          </cell>
          <cell r="N42">
            <v>38698.592400000001</v>
          </cell>
        </row>
        <row r="45">
          <cell r="J45" t="str">
            <v xml:space="preserve"> Mill. Btu/MPC </v>
          </cell>
          <cell r="L45" t="str">
            <v xml:space="preserve"> Kcal./ m^3</v>
          </cell>
          <cell r="N45" t="str">
            <v xml:space="preserve"> KJ./m^3</v>
          </cell>
        </row>
        <row r="46">
          <cell r="H46" t="str">
            <v xml:space="preserve">Gas Natural Plantas Eléctricas (Zonas: Central, Occidente, Oriente y Peninsular) </v>
          </cell>
          <cell r="J46">
            <v>1.0240137782070791</v>
          </cell>
          <cell r="L46">
            <v>9113.0025805147197</v>
          </cell>
          <cell r="N46">
            <v>38154.319204099025</v>
          </cell>
        </row>
        <row r="47">
          <cell r="H47" t="str">
            <v>Gas Natural Importado (Ciudad Juárez y Naco)</v>
          </cell>
          <cell r="J47">
            <v>1.028</v>
          </cell>
          <cell r="L47">
            <v>9148.4771515199991</v>
          </cell>
          <cell r="N47">
            <v>38302.844137983928</v>
          </cell>
        </row>
        <row r="48">
          <cell r="H48" t="str">
            <v>Gas Natural (Zonas: Norte y Noreste)</v>
          </cell>
          <cell r="J48">
            <v>0.98895481861083101</v>
          </cell>
          <cell r="L48">
            <v>8801.0024921661425</v>
          </cell>
          <cell r="N48">
            <v>36848.037234201205</v>
          </cell>
        </row>
        <row r="49">
          <cell r="H49" t="str">
            <v xml:space="preserve">Gas Natural Licuado Importado (Altaira, Ensenada y Manzanillo) </v>
          </cell>
          <cell r="J49">
            <v>1.05</v>
          </cell>
          <cell r="L49">
            <v>9344.2616820000003</v>
          </cell>
          <cell r="N49">
            <v>39122.554810197602</v>
          </cell>
        </row>
        <row r="51">
          <cell r="J51" t="str">
            <v xml:space="preserve"> Mill. Btu/TM </v>
          </cell>
          <cell r="L51" t="str">
            <v xml:space="preserve"> Kcal./Kg</v>
          </cell>
          <cell r="N51" t="str">
            <v xml:space="preserve"> KJ/Kg</v>
          </cell>
          <cell r="P51" t="str">
            <v xml:space="preserve"> Mill. Btu/TC </v>
          </cell>
          <cell r="R51" t="str">
            <v xml:space="preserve"> Btu/lb </v>
          </cell>
        </row>
        <row r="52">
          <cell r="H52" t="str">
            <v>Carbón Petacalco Importado  1.0%S, 10% cenizas</v>
          </cell>
          <cell r="J52">
            <v>25.000420531765116</v>
          </cell>
          <cell r="L52">
            <v>6300.1059740048095</v>
          </cell>
          <cell r="N52">
            <v>26377.283691963334</v>
          </cell>
          <cell r="P52">
            <v>22.68</v>
          </cell>
          <cell r="R52">
            <v>11340</v>
          </cell>
        </row>
        <row r="53">
          <cell r="H53" t="str">
            <v xml:space="preserve">Carbón Altamira Importado  0.8 %S, 10% cenizas </v>
          </cell>
          <cell r="J53">
            <v>25.000420531765116</v>
          </cell>
          <cell r="L53">
            <v>6300.1059740048095</v>
          </cell>
          <cell r="N53">
            <v>26377.283691963334</v>
          </cell>
          <cell r="P53">
            <v>22.68</v>
          </cell>
          <cell r="R53">
            <v>11340</v>
          </cell>
        </row>
        <row r="54">
          <cell r="H54" t="str">
            <v>Carbón  Rio Escondido,1.0%S, 37.64% cenizas,(CIMSA %, Prodemi %)</v>
          </cell>
          <cell r="J54">
            <v>17.591000000000001</v>
          </cell>
          <cell r="L54">
            <v>4432.9320000000007</v>
          </cell>
          <cell r="N54">
            <v>18559.799697600003</v>
          </cell>
          <cell r="P54">
            <v>15.958286761340002</v>
          </cell>
          <cell r="R54">
            <v>7979.1433806700006</v>
          </cell>
        </row>
        <row r="55">
          <cell r="H55" t="str">
            <v>Carbón  ll 1.0%S, 33.74% cenizas, (CIMSA %, Prodemi %, Importado %)</v>
          </cell>
          <cell r="J55">
            <v>18.575900000000001</v>
          </cell>
          <cell r="L55">
            <v>4681.1268000000009</v>
          </cell>
          <cell r="N55">
            <v>19598.941686240003</v>
          </cell>
          <cell r="P55">
            <v>16.851773011766003</v>
          </cell>
          <cell r="R55">
            <v>8425.8865058830015</v>
          </cell>
        </row>
        <row r="57">
          <cell r="B57" t="str">
            <v xml:space="preserve">Nota 1 : El Balance Nacional de Energía 2006 reporta para los crudos nacionales  y el coque de petróleo el poder calorífico neto, se estima que sea un 5% menor al poder calorifico bruto. </v>
          </cell>
        </row>
        <row r="58">
          <cell r="B58" t="str">
            <v xml:space="preserve">Nota 2 : Se consigna el poder calorífico superior indicado en el estudio  realizado por el Instituto de Investigaciones Eléctricas: Desarrollo y evaluación de emulsiones aceite en agua y su </v>
          </cell>
        </row>
        <row r="59">
          <cell r="B59" t="str">
            <v xml:space="preserve">              combustión para el uso de los residuos de vacío de las refinerías, Diciembre 2003.</v>
          </cell>
        </row>
        <row r="60">
          <cell r="B60" t="str">
            <v>Fuentes : EIA/DOE; Sener, Balance Nacional de Energía 2006; Pemex, Memoria de Cálculo del Combustóleo; Pemex, Memoria de Labores, 2007</v>
          </cell>
        </row>
        <row r="62">
          <cell r="B62">
            <v>38</v>
          </cell>
        </row>
      </sheetData>
      <sheetData sheetId="15">
        <row r="2">
          <cell r="F2" t="str">
            <v>Escenario de Precios de Combustibles  2008 - 2037</v>
          </cell>
        </row>
      </sheetData>
      <sheetData sheetId="16">
        <row r="2">
          <cell r="B2" t="str">
            <v>Escenario de Precios de Combustibles  2008-2037</v>
          </cell>
        </row>
      </sheetData>
      <sheetData sheetId="17">
        <row r="2">
          <cell r="B2" t="str">
            <v>Escenario de Precios de Combustibles  2008- 2037</v>
          </cell>
        </row>
      </sheetData>
      <sheetData sheetId="18">
        <row r="2">
          <cell r="D2" t="str">
            <v>Escenario de Precios de Combustibles  2008 -2037</v>
          </cell>
        </row>
      </sheetData>
      <sheetData sheetId="19">
        <row r="2">
          <cell r="D2" t="str">
            <v>Escenario de Precios de Combustibles  2008 - 2037</v>
          </cell>
          <cell r="M2" t="str">
            <v xml:space="preserve">Anexo 5  -  Fletes de Carbón Importado </v>
          </cell>
        </row>
        <row r="5">
          <cell r="D5" t="str">
            <v xml:space="preserve">FLETE MARÍTIMO IMPLÍCITO DEL CARBÓN IMPORTADO </v>
          </cell>
        </row>
        <row r="6">
          <cell r="D6" t="str">
            <v>Bolivar, Colombia  a  Altamira, México</v>
          </cell>
        </row>
        <row r="7">
          <cell r="D7" t="str">
            <v>( Escenarios )</v>
          </cell>
        </row>
        <row r="8">
          <cell r="E8" t="str">
            <v>Año</v>
          </cell>
          <cell r="F8" t="str">
            <v>Bajo</v>
          </cell>
          <cell r="G8" t="str">
            <v>Referencia</v>
          </cell>
          <cell r="H8" t="str">
            <v>Alto</v>
          </cell>
        </row>
        <row r="9">
          <cell r="F9" t="str">
            <v>Dólares del 2008 por tonelada métrica</v>
          </cell>
        </row>
        <row r="11">
          <cell r="E11">
            <v>2002</v>
          </cell>
        </row>
        <row r="12">
          <cell r="E12">
            <v>2003</v>
          </cell>
        </row>
        <row r="13">
          <cell r="E13">
            <v>2004</v>
          </cell>
        </row>
        <row r="14">
          <cell r="E14">
            <v>2005</v>
          </cell>
        </row>
        <row r="15">
          <cell r="E15">
            <v>2006</v>
          </cell>
        </row>
        <row r="16">
          <cell r="E16">
            <v>2007</v>
          </cell>
          <cell r="F16">
            <v>18.459931464279112</v>
          </cell>
          <cell r="G16">
            <v>18.459931464279112</v>
          </cell>
          <cell r="H16">
            <v>18.459931464279112</v>
          </cell>
        </row>
        <row r="17">
          <cell r="E17">
            <v>2008</v>
          </cell>
          <cell r="F17">
            <v>22.388592316856091</v>
          </cell>
          <cell r="G17">
            <v>22.388592316856091</v>
          </cell>
          <cell r="H17">
            <v>22.388592316856091</v>
          </cell>
        </row>
        <row r="18">
          <cell r="E18">
            <v>2009</v>
          </cell>
          <cell r="F18">
            <v>20.796886969726941</v>
          </cell>
          <cell r="G18">
            <v>20.796886969726941</v>
          </cell>
          <cell r="H18">
            <v>23.595141593415697</v>
          </cell>
        </row>
        <row r="19">
          <cell r="E19">
            <v>2010</v>
          </cell>
          <cell r="F19">
            <v>9.1604439867158618</v>
          </cell>
          <cell r="G19">
            <v>14.660443986715862</v>
          </cell>
          <cell r="H19">
            <v>24.801690869975303</v>
          </cell>
        </row>
        <row r="20">
          <cell r="E20">
            <v>2011</v>
          </cell>
          <cell r="F20">
            <v>8.7848916197909652</v>
          </cell>
          <cell r="G20">
            <v>15.707618557195566</v>
          </cell>
          <cell r="H20">
            <v>25.751191525414928</v>
          </cell>
        </row>
        <row r="21">
          <cell r="E21">
            <v>2012</v>
          </cell>
          <cell r="F21">
            <v>8.4247358406851127</v>
          </cell>
          <cell r="G21">
            <v>15.184031271955718</v>
          </cell>
          <cell r="H21">
            <v>26.737042585325227</v>
          </cell>
        </row>
        <row r="22">
          <cell r="E22">
            <v>2013</v>
          </cell>
          <cell r="F22">
            <v>8.0793454327229544</v>
          </cell>
          <cell r="G22">
            <v>14.660443986715869</v>
          </cell>
          <cell r="H22">
            <v>27.76063567792427</v>
          </cell>
        </row>
        <row r="23">
          <cell r="E23">
            <v>2014</v>
          </cell>
          <cell r="F23">
            <v>7.7481150573325186</v>
          </cell>
          <cell r="G23">
            <v>14.136856701476013</v>
          </cell>
          <cell r="H23">
            <v>28.82341570811646</v>
          </cell>
        </row>
        <row r="24">
          <cell r="E24">
            <v>2015</v>
          </cell>
          <cell r="F24">
            <v>7.4304641931159621</v>
          </cell>
          <cell r="G24">
            <v>13.613269416236164</v>
          </cell>
          <cell r="H24">
            <v>29.926882897121569</v>
          </cell>
        </row>
        <row r="25">
          <cell r="E25">
            <v>2016</v>
          </cell>
          <cell r="F25">
            <v>7.1258361184154229</v>
          </cell>
          <cell r="G25">
            <v>13.822704330332122</v>
          </cell>
          <cell r="H25">
            <v>31.072594900188324</v>
          </cell>
        </row>
        <row r="26">
          <cell r="E26">
            <v>2017</v>
          </cell>
          <cell r="F26">
            <v>6.8336969355908082</v>
          </cell>
          <cell r="G26">
            <v>14.032139244428052</v>
          </cell>
          <cell r="H26">
            <v>32.262169005381907</v>
          </cell>
        </row>
        <row r="27">
          <cell r="E27">
            <v>2018</v>
          </cell>
          <cell r="F27">
            <v>6.5535346352994415</v>
          </cell>
          <cell r="G27">
            <v>14.241574158523981</v>
          </cell>
          <cell r="H27">
            <v>33.497284416549213</v>
          </cell>
        </row>
        <row r="28">
          <cell r="E28">
            <v>2019</v>
          </cell>
          <cell r="F28">
            <v>6.2848581991375996</v>
          </cell>
          <cell r="G28">
            <v>14.451009072619918</v>
          </cell>
          <cell r="H28">
            <v>34.779684623684474</v>
          </cell>
        </row>
        <row r="29">
          <cell r="E29">
            <v>2020</v>
          </cell>
          <cell r="F29">
            <v>6.027196739071222</v>
          </cell>
          <cell r="G29">
            <v>14.660443986715862</v>
          </cell>
          <cell r="H29">
            <v>36.111179864041205</v>
          </cell>
        </row>
        <row r="30">
          <cell r="E30">
            <v>2021</v>
          </cell>
          <cell r="F30">
            <v>6.027196739071222</v>
          </cell>
          <cell r="G30">
            <v>14.878809996034271</v>
          </cell>
          <cell r="H30">
            <v>37.500964741231698</v>
          </cell>
        </row>
        <row r="31">
          <cell r="E31">
            <v>2022</v>
          </cell>
          <cell r="F31">
            <v>6.027196739071222</v>
          </cell>
          <cell r="G31">
            <v>15.100247695550479</v>
          </cell>
          <cell r="H31">
            <v>38.937443420854649</v>
          </cell>
        </row>
        <row r="32">
          <cell r="E32">
            <v>2023</v>
          </cell>
          <cell r="F32">
            <v>6.027196739071222</v>
          </cell>
          <cell r="G32">
            <v>15.324798728458923</v>
          </cell>
          <cell r="H32">
            <v>40.42209252695622</v>
          </cell>
        </row>
        <row r="33">
          <cell r="E33">
            <v>2024</v>
          </cell>
          <cell r="F33">
            <v>6.027196739071222</v>
          </cell>
          <cell r="G33">
            <v>15.552505288168028</v>
          </cell>
          <cell r="H33">
            <v>41.956433662954851</v>
          </cell>
        </row>
        <row r="34">
          <cell r="E34">
            <v>2025</v>
          </cell>
          <cell r="F34">
            <v>6.027196739071222</v>
          </cell>
          <cell r="G34">
            <v>15.783410125433484</v>
          </cell>
          <cell r="H34">
            <v>43.542034747790694</v>
          </cell>
        </row>
        <row r="35">
          <cell r="E35">
            <v>2026</v>
          </cell>
          <cell r="F35">
            <v>6.027196739071222</v>
          </cell>
          <cell r="G35">
            <v>16.017556555582743</v>
          </cell>
          <cell r="H35">
            <v>45.180511391068919</v>
          </cell>
        </row>
        <row r="36">
          <cell r="E36">
            <v>2027</v>
          </cell>
          <cell r="F36">
            <v>6.027196739071222</v>
          </cell>
          <cell r="G36">
            <v>16.254988465831822</v>
          </cell>
          <cell r="H36">
            <v>46.873528308320132</v>
          </cell>
        </row>
        <row r="37">
          <cell r="E37">
            <v>2028</v>
          </cell>
          <cell r="F37">
            <v>6.027196739071222</v>
          </cell>
          <cell r="G37">
            <v>16.495750322695457</v>
          </cell>
          <cell r="H37">
            <v>48.622800777533115</v>
          </cell>
        </row>
        <row r="38">
          <cell r="E38">
            <v>2029</v>
          </cell>
          <cell r="F38">
            <v>6.027196739071222</v>
          </cell>
          <cell r="G38">
            <v>16.73988717949203</v>
          </cell>
          <cell r="H38">
            <v>50.4300961381484</v>
          </cell>
        </row>
        <row r="39">
          <cell r="E39">
            <v>2030</v>
          </cell>
          <cell r="F39">
            <v>6.027196739071222</v>
          </cell>
          <cell r="G39">
            <v>16.987444683944275</v>
          </cell>
          <cell r="H39">
            <v>52.297235333734548</v>
          </cell>
        </row>
        <row r="40">
          <cell r="E40">
            <v>2031</v>
          </cell>
          <cell r="F40">
            <v>6.027196739071222</v>
          </cell>
          <cell r="G40">
            <v>17.238469085877043</v>
          </cell>
          <cell r="H40">
            <v>54.226094499604542</v>
          </cell>
        </row>
        <row r="41">
          <cell r="E41">
            <v>2032</v>
          </cell>
          <cell r="F41">
            <v>6.027196739071222</v>
          </cell>
          <cell r="G41">
            <v>17.493007245013402</v>
          </cell>
          <cell r="H41">
            <v>56.218606596664515</v>
          </cell>
        </row>
        <row r="42">
          <cell r="E42">
            <v>2033</v>
          </cell>
          <cell r="F42">
            <v>6.027196739071222</v>
          </cell>
          <cell r="G42">
            <v>17.751106638870098</v>
          </cell>
          <cell r="H42">
            <v>58.276763092825377</v>
          </cell>
        </row>
        <row r="43">
          <cell r="E43">
            <v>2034</v>
          </cell>
          <cell r="F43">
            <v>6.027196739071222</v>
          </cell>
          <cell r="G43">
            <v>18.012815370754026</v>
          </cell>
          <cell r="H43">
            <v>60.402615693344117</v>
          </cell>
        </row>
        <row r="44">
          <cell r="E44">
            <v>2035</v>
          </cell>
          <cell r="F44">
            <v>6.027196739071222</v>
          </cell>
          <cell r="G44">
            <v>18.278182177860572</v>
          </cell>
          <cell r="H44">
            <v>62.59827812150138</v>
          </cell>
        </row>
        <row r="45">
          <cell r="E45">
            <v>2036</v>
          </cell>
          <cell r="F45">
            <v>6.027196739071222</v>
          </cell>
          <cell r="G45">
            <v>18.547256439475305</v>
          </cell>
          <cell r="H45">
            <v>64.865927951062588</v>
          </cell>
        </row>
        <row r="46">
          <cell r="E46">
            <v>2037</v>
          </cell>
          <cell r="F46">
            <v>6.027196739071222</v>
          </cell>
          <cell r="G46">
            <v>18.820088185280341</v>
          </cell>
          <cell r="H46">
            <v>67.207808492009704</v>
          </cell>
        </row>
        <row r="50">
          <cell r="D50" t="str">
            <v xml:space="preserve">Fuente : SENER, Escenarios macroeconómicos y de precios de combustibles de largo plazo 2008-2037, 19 de febrero 2008 </v>
          </cell>
        </row>
        <row r="52">
          <cell r="D52">
            <v>43</v>
          </cell>
        </row>
      </sheetData>
      <sheetData sheetId="20">
        <row r="2">
          <cell r="C2" t="str">
            <v>Escenario de Precios de Combustibles  2008 - 2037</v>
          </cell>
        </row>
      </sheetData>
      <sheetData sheetId="21">
        <row r="2">
          <cell r="C2" t="str">
            <v>Escenario de Precios de Combustibles  2008 - 2037</v>
          </cell>
        </row>
      </sheetData>
      <sheetData sheetId="22">
        <row r="2">
          <cell r="D2" t="str">
            <v>Escenario de Precios de Combustibles  2008 - 2037</v>
          </cell>
        </row>
      </sheetData>
      <sheetData sheetId="23">
        <row r="2">
          <cell r="D2" t="str">
            <v>Escenario de Precios de Combustibles  2008 - 2037</v>
          </cell>
        </row>
      </sheetData>
      <sheetData sheetId="24">
        <row r="2">
          <cell r="B2" t="str">
            <v>Escenario de Precios de Combustibles  2008 - 2037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tion"/>
      <sheetName val="Multiples"/>
      <sheetName val="Operating Results"/>
      <sheetName val="Margins"/>
      <sheetName val="Market Cap"/>
      <sheetName val="Betas"/>
      <sheetName val="Share Prices"/>
      <sheetName val="Prices"/>
      <sheetName val="CoTrans"/>
      <sheetName val="PCPI"/>
      <sheetName val="LT prices"/>
      <sheetName val="Validation"/>
      <sheetName val="Drop-down menu"/>
      <sheetName val="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I3">
            <v>36893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if"/>
      <sheetName val="Info"/>
      <sheetName val="Model Schematic"/>
      <sheetName val="AddOns_Tasks=&gt;"/>
      <sheetName val="Screen1&amp;2_NewPPAs"/>
      <sheetName val="Screen1&amp;2_Firmes"/>
      <sheetName val="Screen1&amp;2_Existing PPAs"/>
      <sheetName val="MaxGWh"/>
      <sheetName val="Contract_SignChange"/>
      <sheetName val="Ann_Gen_PPAs&amp;Firmes"/>
      <sheetName val="Value_Calc1"/>
      <sheetName val="Value_Calc2"/>
      <sheetName val="Value_Calc3_NBV&amp;CAP"/>
      <sheetName val="Results=&gt;"/>
      <sheetName val="s2graph"/>
      <sheetName val="s1graph"/>
      <sheetName val="Sum_Tech"/>
      <sheetName val="Sum_Region"/>
      <sheetName val="Sum_Age"/>
      <sheetName val="Detail_Tech"/>
      <sheetName val="Resultados2=&gt;"/>
      <sheetName val="GraficosTendencia"/>
      <sheetName val="Tendencia"/>
      <sheetName val="Pagos"/>
      <sheetName val="PricingTotalmens"/>
      <sheetName val="PricingTotal"/>
      <sheetName val="Valoresajustados"/>
      <sheetName val="Esquema"/>
      <sheetName val="Pricing"/>
      <sheetName val="Assumptions"/>
      <sheetName val="Screens=&gt;"/>
      <sheetName val="Screen_2"/>
      <sheetName val="Screen_1"/>
      <sheetName val="ScreenSener"/>
      <sheetName val="Combustibles"/>
      <sheetName val="Fin_Analysis=&gt;"/>
      <sheetName val="Nuclear"/>
      <sheetName val="NewPPA_Depreciation"/>
      <sheetName val="Firme_Depreciation"/>
      <sheetName val="0_out RNSP"/>
      <sheetName val="0_out"/>
      <sheetName val="Depreciation"/>
      <sheetName val="Data_Agg=&gt;"/>
      <sheetName val="Data_Pull"/>
      <sheetName val="Data_Pull2015"/>
      <sheetName val="Data_Pull2016"/>
      <sheetName val="Wtd_C"/>
      <sheetName val="Other_Data=&gt;"/>
      <sheetName val="Nodal Prices"/>
      <sheetName val="Plexos (Pesos)"/>
      <sheetName val="Plexos (USD)"/>
      <sheetName val="Contabilidad"/>
      <sheetName val="Ingresos"/>
      <sheetName val="Properties"/>
      <sheetName val="PIIRCE"/>
      <sheetName val="MW_ Retirement"/>
      <sheetName val="PPA_Dep"/>
      <sheetName val="Mnt Hidros"/>
      <sheetName val="Costo Laboral"/>
      <sheetName val="Plantas Impuestos"/>
      <sheetName val="Firme_Fin"/>
      <sheetName val="CGasCentralSENER"/>
      <sheetName val="CGasCentralCFE"/>
      <sheetName val="CGasCentralTarifa"/>
      <sheetName val="CTerCarbon"/>
      <sheetName val="Cap_Data=&gt;"/>
      <sheetName val="Calculate Cap Payment"/>
      <sheetName val="Cap Payments per kw"/>
      <sheetName val="Cap for Capacity Payment"/>
      <sheetName val="Retirement-Online"/>
      <sheetName val="Useful Life"/>
      <sheetName val="Useful Life2"/>
      <sheetName val="Regions"/>
      <sheetName val="Lookup=&gt;"/>
      <sheetName val="Names"/>
      <sheetName val="Tech"/>
      <sheetName val="tipoCambio"/>
      <sheetName val="INPC"/>
      <sheetName val="BLS Data Series"/>
      <sheetName val="Respuesta incisos &quot;a&quot; al &quot;i&quot;"/>
      <sheetName val="Respuesta inciso &quot;j&quot;"/>
      <sheetName val="Nodos"/>
      <sheetName val="ResumenCostosAnual"/>
      <sheetName val="Estructura"/>
      <sheetName val="ComponentesPago"/>
      <sheetName val="Combustibl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>
        <row r="3">
          <cell r="B3" t="str">
            <v>cap_Full_method</v>
          </cell>
          <cell r="C3" t="str">
            <v>cap_CONE</v>
          </cell>
          <cell r="D3" t="str">
            <v>cap_Full_method_les_optim</v>
          </cell>
          <cell r="E3" t="str">
            <v>cap_Full_method_less_optim_capped_cone</v>
          </cell>
          <cell r="F3" t="str">
            <v>cap_transition_cone</v>
          </cell>
        </row>
      </sheetData>
      <sheetData sheetId="68"/>
      <sheetData sheetId="69"/>
      <sheetData sheetId="70">
        <row r="3">
          <cell r="B3" t="str">
            <v>cap_Full_method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Log"/>
      <sheetName val="Control"/>
      <sheetName val="Model Schematic"/>
      <sheetName val="Collected Graphs"/>
      <sheetName val="Tables for Report"/>
      <sheetName val="Sensitivies"/>
      <sheetName val="Additional Table"/>
      <sheetName val="Results&gt;&gt;"/>
      <sheetName val="Portfolio Acceleration - 2002"/>
      <sheetName val="Incremental Projects - 2002"/>
      <sheetName val="Portfolio Acceleration - 2014"/>
      <sheetName val="Incremental Projects - 2014"/>
      <sheetName val="Depreciation&gt;&gt;"/>
      <sheetName val="ii Depreciation- Offshore"/>
      <sheetName val="i Depreciation- Onshore"/>
      <sheetName val="Direct Allocation&gt;&gt;"/>
      <sheetName val="d Contract Stacking"/>
      <sheetName val="c Train Stacking"/>
      <sheetName val="b Offshore Projects"/>
      <sheetName val="a Onshore Projects"/>
      <sheetName val="Counterfactual Comparison&gt;&gt;"/>
      <sheetName val="B 2005 Counterfactual"/>
      <sheetName val="A 2001 Counterfactual"/>
      <sheetName val="Costs --&gt; LNG"/>
      <sheetName val="6 2013 LNG Costs"/>
      <sheetName val="5 2005 LNG Costs"/>
      <sheetName val="4 2001 LNG Costs"/>
      <sheetName val="3 US$ Costs"/>
      <sheetName val="2 Inflation and Forex"/>
      <sheetName val="1 Raw Cost Data"/>
      <sheetName val="Assumptions --&gt;"/>
      <sheetName val="WACC and Inflation"/>
      <sheetName val="Train Capacities"/>
      <sheetName val="LINKIN&gt;Conversions"/>
      <sheetName val="Project Codes"/>
      <sheetName val="Production --&gt;"/>
      <sheetName val="LNG Factors"/>
      <sheetName val="LINKIN &gt; Production"/>
      <sheetName val="Committed Reserves"/>
      <sheetName val="Costs --&gt;"/>
      <sheetName val="Wedge Costs"/>
      <sheetName val="LINKIN&gt; GDNBP1"/>
      <sheetName val="LINKIN&gt; GDNBP3"/>
      <sheetName val="LINKIN&gt; PhV T4"/>
      <sheetName val="LINKIN&gt; PhV T5"/>
      <sheetName val="LINKIN&gt; 2014 Mid"/>
      <sheetName val="LINKIN&gt; Actuals"/>
      <sheetName val="LINKIN&gt; CNOOC Tariff"/>
      <sheetName val="Contracts --&gt;"/>
      <sheetName val="LINKIN&gt;Deliveries"/>
      <sheetName val="2012 Commitments"/>
      <sheetName val="CLNG SPA Contract Volumes"/>
      <sheetName val="Contracts"/>
    </sheetNames>
    <sheetDataSet>
      <sheetData sheetId="0" refreshError="1"/>
      <sheetData sheetId="1" refreshError="1"/>
      <sheetData sheetId="2">
        <row r="10">
          <cell r="M10">
            <v>0.12620000000000001</v>
          </cell>
        </row>
        <row r="11">
          <cell r="M11">
            <v>0.10510917019822236</v>
          </cell>
        </row>
        <row r="12">
          <cell r="M12">
            <v>9.4625900901640941E-2</v>
          </cell>
        </row>
        <row r="13">
          <cell r="M13">
            <v>2002</v>
          </cell>
        </row>
        <row r="16">
          <cell r="M16" t="str">
            <v>Woodside (2001)</v>
          </cell>
        </row>
        <row r="17">
          <cell r="M17" t="str">
            <v>Woodside (2001)</v>
          </cell>
        </row>
        <row r="19">
          <cell r="M19" t="str">
            <v>Woodside (2012)</v>
          </cell>
        </row>
        <row r="20">
          <cell r="M20" t="str">
            <v>Woodside (2012)</v>
          </cell>
        </row>
        <row r="22">
          <cell r="M22" t="str">
            <v>Woodside (2013)</v>
          </cell>
        </row>
        <row r="23">
          <cell r="M23" t="str">
            <v>Woodside (2013)</v>
          </cell>
        </row>
        <row r="25">
          <cell r="M25">
            <v>0.25</v>
          </cell>
        </row>
        <row r="28">
          <cell r="M28">
            <v>2.85</v>
          </cell>
        </row>
        <row r="29">
          <cell r="M29">
            <v>2014</v>
          </cell>
        </row>
        <row r="36">
          <cell r="M36">
            <v>0.3</v>
          </cell>
        </row>
        <row r="38">
          <cell r="M38">
            <v>0.125</v>
          </cell>
        </row>
        <row r="40">
          <cell r="M40">
            <v>0.35110125434927447</v>
          </cell>
        </row>
        <row r="41">
          <cell r="M41">
            <v>8.1112343206340698E-2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9">
          <cell r="F9">
            <v>8905.5</v>
          </cell>
        </row>
        <row r="10">
          <cell r="F10">
            <v>172.3</v>
          </cell>
        </row>
        <row r="13">
          <cell r="F13">
            <v>8.1875999999999997E-3</v>
          </cell>
        </row>
        <row r="15">
          <cell r="F15">
            <v>1E-3</v>
          </cell>
        </row>
        <row r="21">
          <cell r="F21">
            <v>35.314666721488592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Fijo"/>
      <sheetName val="Variable"/>
      <sheetName val="Cargos Manzanillo KMS"/>
      <sheetName val="2015-10-22 Calculo KMS"/>
      <sheetName val="2015-10-22%20Calculo%20KMS.xlsx"/>
    </sheetNames>
    <definedNames>
      <definedName name="_F17C15"/>
    </definedNames>
    <sheetDataSet>
      <sheetData sheetId="0"/>
      <sheetData sheetId="1">
        <row r="23">
          <cell r="F23">
            <v>9041554.2400000002</v>
          </cell>
        </row>
      </sheetData>
      <sheetData sheetId="2">
        <row r="45">
          <cell r="I45">
            <v>0.49701205688949107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1.1 Precios Unitarios"/>
      <sheetName val="1.2 Vida Útil"/>
      <sheetName val="2.1 Factores Ajuste Precios"/>
      <sheetName val="3.1 Metodología VNR"/>
      <sheetName val="3.2 Cálculo VNR y VNRD"/>
      <sheetName val="4.1 Resumen"/>
      <sheetName val="5.1 Anexo INPP"/>
      <sheetName val="5.2 Anexo Tipo Cambio"/>
      <sheetName val="5.3 Anexo Estados Financieros"/>
      <sheetName val="5.4 Aportaciones "/>
    </sheetNames>
    <sheetDataSet>
      <sheetData sheetId="0"/>
      <sheetData sheetId="1"/>
      <sheetData sheetId="2"/>
      <sheetData sheetId="3">
        <row r="11">
          <cell r="D11">
            <v>1.3198001908701278</v>
          </cell>
        </row>
        <row r="12">
          <cell r="D12">
            <v>1.4905244629009833</v>
          </cell>
        </row>
        <row r="18">
          <cell r="E18">
            <v>15.871014342629485</v>
          </cell>
        </row>
        <row r="19">
          <cell r="E19">
            <v>12.769096015936258</v>
          </cell>
        </row>
      </sheetData>
      <sheetData sheetId="4"/>
      <sheetData sheetId="5"/>
      <sheetData sheetId="6"/>
      <sheetData sheetId="7"/>
      <sheetData sheetId="8">
        <row r="258">
          <cell r="C258">
            <v>12.769096015936258</v>
          </cell>
          <cell r="G258">
            <v>15.871014342629485</v>
          </cell>
        </row>
      </sheetData>
      <sheetData sheetId="9">
        <row r="21">
          <cell r="D21">
            <v>2.8910876382535661E-2</v>
          </cell>
        </row>
      </sheetData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"/>
      <sheetName val="COMBUSTÓLEO"/>
      <sheetName val="DIÉSEL"/>
      <sheetName val="Consumo diario"/>
      <sheetName val="FactorPlanta"/>
      <sheetName val="Consumo diario FP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Datos generales"/>
      <sheetName val="Gen. Neta CENACE"/>
      <sheetName val="Calculos Diesel V original"/>
      <sheetName val="REPORTE AOA "/>
      <sheetName val="Costo del agua"/>
      <sheetName val="KC"/>
      <sheetName val="devengable"/>
      <sheetName val="caja"/>
      <sheetName val="Merida III"/>
      <sheetName val="Hermosillo"/>
      <sheetName val="Saltillo"/>
      <sheetName val="Tuxpan II"/>
      <sheetName val="Anahuac"/>
      <sheetName val="Bajio"/>
      <sheetName val="Monterrey III"/>
      <sheetName val="Altamira II"/>
      <sheetName val="Tuxpan III y IV"/>
      <sheetName val="Campeche"/>
      <sheetName val="Naco-Nogales"/>
      <sheetName val="Mexicali"/>
      <sheetName val="Chihuahua III"/>
      <sheetName val="La Laguna II"/>
      <sheetName val="Altamira III y IV"/>
      <sheetName val="Rio Bravo III"/>
      <sheetName val="Rio Bravo IV"/>
      <sheetName val="Valladolid III"/>
      <sheetName val="Tuxpan V"/>
      <sheetName val="Altamira V"/>
      <sheetName val="Tamazunchale"/>
      <sheetName val="nte-dgo"/>
      <sheetName val="Norte II"/>
      <sheetName val="BAJA-CALI III"/>
      <sheetName val="Norte III"/>
      <sheetName val="La Venta III"/>
      <sheetName val="Oaxaca I"/>
      <sheetName val="Oaxaca II"/>
      <sheetName val="Oaxaca III"/>
      <sheetName val="Oaxaca IV"/>
      <sheetName val="SURESTE I FASE II"/>
      <sheetName val="PRELIMINAR"/>
      <sheetName val="PPG PONDERADO"/>
      <sheetName val="ESTRUTURA DE PPGm"/>
      <sheetName val="RESUMEN EOLICAS"/>
    </sheetNames>
    <sheetDataSet>
      <sheetData sheetId="0"/>
      <sheetData sheetId="1">
        <row r="2">
          <cell r="F2" t="str">
            <v>D</v>
          </cell>
        </row>
        <row r="43">
          <cell r="E43">
            <v>192</v>
          </cell>
          <cell r="F43">
            <v>192.95999999999998</v>
          </cell>
          <cell r="G43">
            <v>193.92479999999995</v>
          </cell>
          <cell r="H43">
            <v>194.89442399999993</v>
          </cell>
          <cell r="I43">
            <v>195.8688961199999</v>
          </cell>
          <cell r="J43">
            <v>196.84824060059989</v>
          </cell>
          <cell r="K43">
            <v>197.83248180360286</v>
          </cell>
          <cell r="L43">
            <v>198.82164421262087</v>
          </cell>
          <cell r="M43">
            <v>199.81575243368394</v>
          </cell>
          <cell r="N43">
            <v>200.81483119585235</v>
          </cell>
          <cell r="O43">
            <v>201.8189053518316</v>
          </cell>
          <cell r="P43">
            <v>202.82799987859073</v>
          </cell>
          <cell r="Q43">
            <v>203.84213987798367</v>
          </cell>
        </row>
      </sheetData>
      <sheetData sheetId="2"/>
      <sheetData sheetId="3"/>
      <sheetData sheetId="4"/>
      <sheetData sheetId="5"/>
      <sheetData sheetId="6">
        <row r="8">
          <cell r="C8">
            <v>250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Datos generales"/>
      <sheetName val="Gen. Neta CENACE"/>
      <sheetName val="RESUMEN PROY AOA"/>
      <sheetName val="Hoja3"/>
      <sheetName val="Costo del agua"/>
      <sheetName val="KC"/>
      <sheetName val="devengable"/>
      <sheetName val="caja"/>
      <sheetName val="Merida III"/>
      <sheetName val="Hermosillo"/>
      <sheetName val="Saltillo"/>
      <sheetName val="Tuxpan II"/>
      <sheetName val="Anahuac"/>
      <sheetName val="Bajio"/>
      <sheetName val="Monterrey III"/>
      <sheetName val="Altamira II"/>
      <sheetName val="Tuxpan III y IV"/>
      <sheetName val="Campeche"/>
      <sheetName val="Naco-Nogales"/>
      <sheetName val="Mexicali"/>
      <sheetName val="Chihuahua III"/>
      <sheetName val="La Laguna II"/>
      <sheetName val="Altamira III y IV"/>
      <sheetName val="Rio Bravo III"/>
      <sheetName val="Rio Bravo IV"/>
      <sheetName val="Valladolid III"/>
      <sheetName val="Tuxpan V"/>
      <sheetName val="Altamira V"/>
      <sheetName val="Tamazunchale"/>
      <sheetName val="Norte Durango"/>
      <sheetName val="Norte II"/>
      <sheetName val="BAJA-CALI III"/>
      <sheetName val="Norte III"/>
      <sheetName val="NORESTE"/>
      <sheetName val="La Venta III"/>
      <sheetName val="Oaxaca I"/>
      <sheetName val="Oaxaca II"/>
      <sheetName val="Oaxaca III"/>
      <sheetName val="Oaxaca IV"/>
      <sheetName val="SURESTE I FASE II"/>
      <sheetName val="PRELIMINAR"/>
      <sheetName val="PPG PONDERADO"/>
      <sheetName val="ESTRUTURA DE PPGm"/>
      <sheetName val="Hoja2"/>
      <sheetName val="Hoja1"/>
      <sheetName val="resumen diesel"/>
      <sheetName val="RESUMEN EOLICAS"/>
    </sheetNames>
    <sheetDataSet>
      <sheetData sheetId="0"/>
      <sheetData sheetId="1">
        <row r="2">
          <cell r="F2" t="str">
            <v>D</v>
          </cell>
        </row>
      </sheetData>
      <sheetData sheetId="2"/>
      <sheetData sheetId="3"/>
      <sheetData sheetId="4"/>
      <sheetData sheetId="5"/>
      <sheetData sheetId="6">
        <row r="7">
          <cell r="C7">
            <v>484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2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jz"/>
      <sheetName val="RIOIGpjz"/>
    </sheetNames>
    <sheetDataSet>
      <sheetData sheetId="0" refreshError="1">
        <row r="1">
          <cell r="D1" t="str">
            <v xml:space="preserve">          DATOS  BASICOS  PARA  EVALUACION  DE  INDICES  OBJETIVO</v>
          </cell>
          <cell r="J1" t="str">
            <v xml:space="preserve">          DATOS  BASICOS  PARA  EVALUACION  DE  INDICES  OBJETIVO</v>
          </cell>
        </row>
        <row r="2">
          <cell r="D2" t="str">
            <v>SUBGERENCIA REGIONAL DE GENERACION TERM. BAJA CALIFORNIA</v>
          </cell>
          <cell r="J2" t="str">
            <v>SUBGERENCIA REGIONAL DE GENERACION TERM. BAJA CALIFORNIA</v>
          </cell>
        </row>
        <row r="3">
          <cell r="D3" t="str">
            <v xml:space="preserve">                                      C.T. PRESIDENTE JUAREZ</v>
          </cell>
          <cell r="J3" t="str">
            <v xml:space="preserve">                                      C.T. PRESIDENTE JUAREZ</v>
          </cell>
        </row>
        <row r="4">
          <cell r="D4" t="str">
            <v>MENSUAL</v>
          </cell>
          <cell r="E4" t="str">
            <v xml:space="preserve"> </v>
          </cell>
          <cell r="I4">
            <v>37399</v>
          </cell>
          <cell r="J4" t="str">
            <v>MENSUAL</v>
          </cell>
          <cell r="L4" t="str">
            <v xml:space="preserve"> </v>
          </cell>
          <cell r="O4">
            <v>37399</v>
          </cell>
        </row>
        <row r="5">
          <cell r="D5" t="str">
            <v>ENERO</v>
          </cell>
          <cell r="E5" t="str">
            <v>FEBRERO</v>
          </cell>
          <cell r="F5" t="str">
            <v>MARZO</v>
          </cell>
          <cell r="G5" t="str">
            <v>ABRIL</v>
          </cell>
          <cell r="H5" t="str">
            <v>MAYO</v>
          </cell>
          <cell r="I5" t="str">
            <v>JUNIO</v>
          </cell>
          <cell r="J5" t="str">
            <v>JULIO</v>
          </cell>
          <cell r="K5" t="str">
            <v>AGOSTO</v>
          </cell>
          <cell r="L5" t="str">
            <v>SEPTIEMBRE</v>
          </cell>
          <cell r="M5" t="str">
            <v>OCTUBRE</v>
          </cell>
          <cell r="N5" t="str">
            <v>NOVIEMBRE</v>
          </cell>
          <cell r="O5" t="str">
            <v>DICIEMBRE</v>
          </cell>
        </row>
        <row r="6">
          <cell r="D6">
            <v>31</v>
          </cell>
          <cell r="E6">
            <v>28</v>
          </cell>
          <cell r="F6">
            <v>31</v>
          </cell>
          <cell r="G6">
            <v>30</v>
          </cell>
          <cell r="H6">
            <v>31</v>
          </cell>
          <cell r="I6">
            <v>30</v>
          </cell>
          <cell r="J6">
            <v>31</v>
          </cell>
          <cell r="K6">
            <v>31</v>
          </cell>
          <cell r="L6">
            <v>30</v>
          </cell>
          <cell r="M6">
            <v>31</v>
          </cell>
          <cell r="N6">
            <v>30</v>
          </cell>
          <cell r="O6">
            <v>31</v>
          </cell>
        </row>
        <row r="7">
          <cell r="D7">
            <v>627</v>
          </cell>
          <cell r="E7">
            <v>627</v>
          </cell>
          <cell r="F7">
            <v>627</v>
          </cell>
          <cell r="G7">
            <v>627</v>
          </cell>
          <cell r="H7">
            <v>627</v>
          </cell>
          <cell r="I7">
            <v>627</v>
          </cell>
          <cell r="J7">
            <v>627</v>
          </cell>
          <cell r="K7">
            <v>627</v>
          </cell>
          <cell r="L7">
            <v>627</v>
          </cell>
          <cell r="M7">
            <v>627</v>
          </cell>
          <cell r="N7">
            <v>627</v>
          </cell>
          <cell r="O7">
            <v>627</v>
          </cell>
        </row>
        <row r="8">
          <cell r="D8">
            <v>620</v>
          </cell>
          <cell r="E8">
            <v>620</v>
          </cell>
          <cell r="F8">
            <v>620</v>
          </cell>
          <cell r="G8">
            <v>620</v>
          </cell>
          <cell r="H8">
            <v>620</v>
          </cell>
          <cell r="I8">
            <v>620</v>
          </cell>
          <cell r="J8">
            <v>620</v>
          </cell>
          <cell r="K8">
            <v>620</v>
          </cell>
          <cell r="L8">
            <v>620</v>
          </cell>
          <cell r="M8">
            <v>620</v>
          </cell>
          <cell r="N8">
            <v>620</v>
          </cell>
          <cell r="O8">
            <v>620</v>
          </cell>
        </row>
        <row r="9">
          <cell r="D9">
            <v>183240</v>
          </cell>
          <cell r="E9">
            <v>121570</v>
          </cell>
          <cell r="F9">
            <v>61680</v>
          </cell>
          <cell r="G9">
            <v>88160</v>
          </cell>
          <cell r="H9">
            <v>183910</v>
          </cell>
          <cell r="I9">
            <v>205050</v>
          </cell>
          <cell r="J9">
            <v>222300</v>
          </cell>
          <cell r="K9">
            <v>238539.99999999997</v>
          </cell>
          <cell r="L9">
            <v>185440</v>
          </cell>
          <cell r="M9">
            <v>149630</v>
          </cell>
          <cell r="N9">
            <v>74550</v>
          </cell>
          <cell r="O9">
            <v>69020</v>
          </cell>
        </row>
        <row r="10">
          <cell r="D10">
            <v>170117.12328162871</v>
          </cell>
          <cell r="E10">
            <v>112881.57924468159</v>
          </cell>
          <cell r="F10">
            <v>57216.310000000005</v>
          </cell>
          <cell r="G10">
            <v>81592.833504273513</v>
          </cell>
          <cell r="H10">
            <v>170774.74447870781</v>
          </cell>
          <cell r="I10">
            <v>190579.47061503067</v>
          </cell>
          <cell r="J10">
            <v>206616.39169552125</v>
          </cell>
          <cell r="K10">
            <v>221714.79669638458</v>
          </cell>
          <cell r="L10">
            <v>172326.07750413968</v>
          </cell>
          <cell r="M10">
            <v>138939.43239236862</v>
          </cell>
          <cell r="N10">
            <v>69137.960958904121</v>
          </cell>
          <cell r="O10">
            <v>64183.948795518212</v>
          </cell>
        </row>
        <row r="11">
          <cell r="D11">
            <v>50543.800332076193</v>
          </cell>
          <cell r="E11">
            <v>34163.271313435762</v>
          </cell>
          <cell r="F11">
            <v>17367.475489627577</v>
          </cell>
          <cell r="G11">
            <v>23355.039921370331</v>
          </cell>
          <cell r="H11">
            <v>51011.480985932634</v>
          </cell>
          <cell r="I11">
            <v>57879.945580383617</v>
          </cell>
          <cell r="J11">
            <v>62480.300572968867</v>
          </cell>
          <cell r="K11">
            <v>66643.323974396146</v>
          </cell>
          <cell r="L11">
            <v>52006.555083521685</v>
          </cell>
          <cell r="M11">
            <v>41852.122615094166</v>
          </cell>
          <cell r="N11">
            <v>20412.647272236434</v>
          </cell>
          <cell r="O11">
            <v>19850.1684842291</v>
          </cell>
        </row>
        <row r="12">
          <cell r="D12">
            <v>21.666679999999999</v>
          </cell>
          <cell r="E12">
            <v>51.666679999999999</v>
          </cell>
          <cell r="F12">
            <v>36.666679999999999</v>
          </cell>
          <cell r="G12">
            <v>36.666679999999999</v>
          </cell>
          <cell r="H12">
            <v>36.666679999999999</v>
          </cell>
          <cell r="I12">
            <v>36.666679999999999</v>
          </cell>
          <cell r="J12">
            <v>30</v>
          </cell>
          <cell r="K12">
            <v>30</v>
          </cell>
          <cell r="L12">
            <v>30</v>
          </cell>
          <cell r="M12">
            <v>30</v>
          </cell>
          <cell r="N12">
            <v>30</v>
          </cell>
          <cell r="O12">
            <v>30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6">
          <cell r="D16">
            <v>9958</v>
          </cell>
          <cell r="E16">
            <v>9958</v>
          </cell>
          <cell r="F16">
            <v>9958</v>
          </cell>
          <cell r="G16">
            <v>9958</v>
          </cell>
          <cell r="H16">
            <v>9958</v>
          </cell>
          <cell r="I16">
            <v>9958</v>
          </cell>
          <cell r="J16">
            <v>9958</v>
          </cell>
          <cell r="K16">
            <v>9958</v>
          </cell>
          <cell r="L16">
            <v>9958</v>
          </cell>
          <cell r="M16">
            <v>9958</v>
          </cell>
          <cell r="N16">
            <v>9958</v>
          </cell>
          <cell r="O16">
            <v>9958</v>
          </cell>
        </row>
        <row r="17">
          <cell r="D17">
            <v>9243.2440000000006</v>
          </cell>
          <cell r="E17">
            <v>9243.2440000000006</v>
          </cell>
          <cell r="F17">
            <v>9243.2440000000006</v>
          </cell>
          <cell r="G17">
            <v>9243.2440000000006</v>
          </cell>
          <cell r="H17">
            <v>9243.2440000000006</v>
          </cell>
          <cell r="I17">
            <v>9243.2440000000006</v>
          </cell>
          <cell r="J17">
            <v>9243.2440000000006</v>
          </cell>
          <cell r="K17">
            <v>9243.2440000000006</v>
          </cell>
          <cell r="L17">
            <v>9243.2440000000006</v>
          </cell>
          <cell r="M17">
            <v>9243.2440000000006</v>
          </cell>
          <cell r="N17">
            <v>9243.2440000000006</v>
          </cell>
          <cell r="O17">
            <v>9243.2440000000006</v>
          </cell>
        </row>
        <row r="18">
          <cell r="D18">
            <v>8.61</v>
          </cell>
          <cell r="E18">
            <v>8.61</v>
          </cell>
          <cell r="F18">
            <v>8.61</v>
          </cell>
          <cell r="G18">
            <v>8.61</v>
          </cell>
          <cell r="H18">
            <v>8.61</v>
          </cell>
          <cell r="I18">
            <v>8.61</v>
          </cell>
          <cell r="J18">
            <v>8.61</v>
          </cell>
          <cell r="K18">
            <v>8.61</v>
          </cell>
          <cell r="L18">
            <v>8.61</v>
          </cell>
          <cell r="M18">
            <v>8.61</v>
          </cell>
          <cell r="N18">
            <v>8.61</v>
          </cell>
          <cell r="O18">
            <v>8.61</v>
          </cell>
        </row>
        <row r="21">
          <cell r="D21">
            <v>0</v>
          </cell>
          <cell r="E21">
            <v>57600</v>
          </cell>
          <cell r="F21">
            <v>115200</v>
          </cell>
          <cell r="G21">
            <v>54000</v>
          </cell>
          <cell r="H21">
            <v>54000</v>
          </cell>
          <cell r="I21">
            <v>0</v>
          </cell>
          <cell r="J21">
            <v>0</v>
          </cell>
          <cell r="K21">
            <v>0</v>
          </cell>
          <cell r="L21">
            <v>39600</v>
          </cell>
          <cell r="M21">
            <v>54000</v>
          </cell>
          <cell r="N21">
            <v>91200</v>
          </cell>
          <cell r="O21">
            <v>96000</v>
          </cell>
        </row>
        <row r="22">
          <cell r="D22">
            <v>0</v>
          </cell>
          <cell r="E22">
            <v>57600</v>
          </cell>
          <cell r="F22">
            <v>115200</v>
          </cell>
          <cell r="G22">
            <v>54000</v>
          </cell>
          <cell r="H22">
            <v>54000</v>
          </cell>
          <cell r="I22">
            <v>0</v>
          </cell>
          <cell r="J22">
            <v>0</v>
          </cell>
          <cell r="K22">
            <v>0</v>
          </cell>
          <cell r="L22">
            <v>39600</v>
          </cell>
          <cell r="M22">
            <v>54000</v>
          </cell>
          <cell r="N22">
            <v>91200</v>
          </cell>
          <cell r="O22">
            <v>96000</v>
          </cell>
        </row>
        <row r="23">
          <cell r="D23">
            <v>15495</v>
          </cell>
          <cell r="E23">
            <v>13360</v>
          </cell>
          <cell r="F23">
            <v>3420</v>
          </cell>
          <cell r="G23">
            <v>8080</v>
          </cell>
          <cell r="H23">
            <v>14755</v>
          </cell>
          <cell r="I23">
            <v>20990</v>
          </cell>
          <cell r="J23">
            <v>23275</v>
          </cell>
          <cell r="K23">
            <v>23970</v>
          </cell>
          <cell r="L23">
            <v>17660</v>
          </cell>
          <cell r="M23">
            <v>13645</v>
          </cell>
          <cell r="N23">
            <v>3950</v>
          </cell>
          <cell r="O23">
            <v>6680</v>
          </cell>
        </row>
        <row r="24">
          <cell r="D24">
            <v>6780</v>
          </cell>
          <cell r="E24">
            <v>9240</v>
          </cell>
          <cell r="F24">
            <v>3045</v>
          </cell>
          <cell r="G24">
            <v>2560</v>
          </cell>
          <cell r="H24">
            <v>7420</v>
          </cell>
          <cell r="I24">
            <v>9520</v>
          </cell>
          <cell r="J24">
            <v>12170</v>
          </cell>
          <cell r="K24">
            <v>15400</v>
          </cell>
          <cell r="L24">
            <v>10050</v>
          </cell>
          <cell r="M24">
            <v>6575</v>
          </cell>
          <cell r="N24">
            <v>2926</v>
          </cell>
          <cell r="O24">
            <v>2780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30">
          <cell r="D30">
            <v>290</v>
          </cell>
          <cell r="E30">
            <v>290</v>
          </cell>
          <cell r="F30">
            <v>290</v>
          </cell>
          <cell r="G30">
            <v>290</v>
          </cell>
          <cell r="H30">
            <v>290</v>
          </cell>
          <cell r="I30">
            <v>290</v>
          </cell>
          <cell r="J30">
            <v>290</v>
          </cell>
          <cell r="K30">
            <v>290</v>
          </cell>
          <cell r="L30">
            <v>290</v>
          </cell>
          <cell r="M30">
            <v>290</v>
          </cell>
          <cell r="N30">
            <v>290</v>
          </cell>
          <cell r="O30">
            <v>290</v>
          </cell>
        </row>
        <row r="31">
          <cell r="D31">
            <v>82.41935483870968</v>
          </cell>
          <cell r="E31">
            <v>100.61571428571429</v>
          </cell>
          <cell r="F31">
            <v>101.09677419354838</v>
          </cell>
          <cell r="G31">
            <v>112.83333333333334</v>
          </cell>
          <cell r="H31">
            <v>128.06451612903226</v>
          </cell>
          <cell r="I31">
            <v>93</v>
          </cell>
          <cell r="J31">
            <v>55</v>
          </cell>
          <cell r="K31">
            <v>55</v>
          </cell>
          <cell r="L31">
            <v>107</v>
          </cell>
          <cell r="M31">
            <v>133.26</v>
          </cell>
          <cell r="N31">
            <v>126.8</v>
          </cell>
          <cell r="O31">
            <v>113.52</v>
          </cell>
        </row>
        <row r="32">
          <cell r="D32">
            <v>290</v>
          </cell>
          <cell r="E32">
            <v>290</v>
          </cell>
          <cell r="F32">
            <v>290</v>
          </cell>
          <cell r="G32">
            <v>290</v>
          </cell>
          <cell r="H32">
            <v>290</v>
          </cell>
          <cell r="I32">
            <v>290</v>
          </cell>
          <cell r="J32">
            <v>290</v>
          </cell>
          <cell r="K32">
            <v>290</v>
          </cell>
          <cell r="L32">
            <v>290</v>
          </cell>
          <cell r="M32">
            <v>290</v>
          </cell>
          <cell r="N32">
            <v>290</v>
          </cell>
          <cell r="O32">
            <v>290</v>
          </cell>
        </row>
        <row r="33">
          <cell r="D33">
            <v>1</v>
          </cell>
          <cell r="E33">
            <v>0</v>
          </cell>
          <cell r="F33">
            <v>1</v>
          </cell>
          <cell r="G33">
            <v>1</v>
          </cell>
          <cell r="H33">
            <v>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</v>
          </cell>
          <cell r="N33">
            <v>1</v>
          </cell>
          <cell r="O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D35">
            <v>50</v>
          </cell>
          <cell r="E35">
            <v>0</v>
          </cell>
          <cell r="F35">
            <v>50</v>
          </cell>
          <cell r="G35">
            <v>50</v>
          </cell>
          <cell r="H35">
            <v>50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50</v>
          </cell>
          <cell r="N35">
            <v>50</v>
          </cell>
          <cell r="O35">
            <v>0</v>
          </cell>
        </row>
        <row r="36"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D37">
            <v>85</v>
          </cell>
          <cell r="E37">
            <v>85</v>
          </cell>
          <cell r="F37">
            <v>85</v>
          </cell>
          <cell r="G37">
            <v>85</v>
          </cell>
          <cell r="H37">
            <v>86</v>
          </cell>
          <cell r="I37">
            <v>87</v>
          </cell>
          <cell r="J37">
            <v>87</v>
          </cell>
          <cell r="K37">
            <v>87</v>
          </cell>
          <cell r="L37">
            <v>87</v>
          </cell>
          <cell r="M37">
            <v>88</v>
          </cell>
          <cell r="N37">
            <v>88</v>
          </cell>
          <cell r="O37">
            <v>89</v>
          </cell>
        </row>
        <row r="38">
          <cell r="D38">
            <v>88</v>
          </cell>
          <cell r="E38">
            <v>88</v>
          </cell>
          <cell r="F38">
            <v>88</v>
          </cell>
          <cell r="G38">
            <v>88</v>
          </cell>
          <cell r="H38">
            <v>90</v>
          </cell>
          <cell r="I38">
            <v>90</v>
          </cell>
          <cell r="J38">
            <v>90</v>
          </cell>
          <cell r="K38">
            <v>91</v>
          </cell>
          <cell r="L38">
            <v>92</v>
          </cell>
          <cell r="M38">
            <v>92</v>
          </cell>
          <cell r="N38">
            <v>93</v>
          </cell>
          <cell r="O38">
            <v>94</v>
          </cell>
        </row>
        <row r="39">
          <cell r="D39">
            <v>245</v>
          </cell>
          <cell r="E39">
            <v>245</v>
          </cell>
          <cell r="F39">
            <v>245</v>
          </cell>
          <cell r="G39">
            <v>245</v>
          </cell>
          <cell r="H39">
            <v>245</v>
          </cell>
          <cell r="I39">
            <v>245</v>
          </cell>
          <cell r="J39">
            <v>245</v>
          </cell>
          <cell r="K39">
            <v>245</v>
          </cell>
          <cell r="L39">
            <v>245</v>
          </cell>
          <cell r="M39">
            <v>245</v>
          </cell>
          <cell r="N39">
            <v>245</v>
          </cell>
          <cell r="O39">
            <v>245</v>
          </cell>
        </row>
        <row r="40">
          <cell r="D40">
            <v>86</v>
          </cell>
          <cell r="E40">
            <v>86</v>
          </cell>
          <cell r="F40">
            <v>86</v>
          </cell>
          <cell r="G40">
            <v>86</v>
          </cell>
          <cell r="H40">
            <v>86</v>
          </cell>
          <cell r="I40">
            <v>86</v>
          </cell>
          <cell r="J40">
            <v>86</v>
          </cell>
          <cell r="K40">
            <v>86</v>
          </cell>
          <cell r="L40">
            <v>86</v>
          </cell>
          <cell r="M40">
            <v>86</v>
          </cell>
          <cell r="N40">
            <v>86</v>
          </cell>
          <cell r="O40">
            <v>86</v>
          </cell>
        </row>
        <row r="41">
          <cell r="D41">
            <v>105</v>
          </cell>
          <cell r="E41">
            <v>105</v>
          </cell>
          <cell r="F41">
            <v>105</v>
          </cell>
          <cell r="G41">
            <v>105</v>
          </cell>
          <cell r="H41">
            <v>105</v>
          </cell>
          <cell r="I41">
            <v>105</v>
          </cell>
          <cell r="J41">
            <v>105</v>
          </cell>
          <cell r="K41">
            <v>105</v>
          </cell>
          <cell r="L41">
            <v>105</v>
          </cell>
          <cell r="M41">
            <v>105</v>
          </cell>
          <cell r="N41">
            <v>105</v>
          </cell>
          <cell r="O41">
            <v>105</v>
          </cell>
        </row>
        <row r="42">
          <cell r="D42">
            <v>2</v>
          </cell>
          <cell r="E42">
            <v>4</v>
          </cell>
          <cell r="F42">
            <v>14</v>
          </cell>
          <cell r="G42">
            <v>9</v>
          </cell>
          <cell r="H42">
            <v>14</v>
          </cell>
          <cell r="I42">
            <v>15</v>
          </cell>
          <cell r="J42">
            <v>8</v>
          </cell>
          <cell r="K42">
            <v>16</v>
          </cell>
          <cell r="L42">
            <v>13</v>
          </cell>
          <cell r="M42">
            <v>9</v>
          </cell>
          <cell r="N42">
            <v>14</v>
          </cell>
          <cell r="O42">
            <v>7</v>
          </cell>
        </row>
        <row r="43"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</v>
          </cell>
          <cell r="J43">
            <v>1</v>
          </cell>
          <cell r="K43">
            <v>2</v>
          </cell>
          <cell r="L43">
            <v>1</v>
          </cell>
          <cell r="M43">
            <v>2</v>
          </cell>
          <cell r="N43">
            <v>1</v>
          </cell>
          <cell r="O43">
            <v>1</v>
          </cell>
        </row>
        <row r="44"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9">
          <cell r="D59" t="str">
            <v xml:space="preserve"> </v>
          </cell>
          <cell r="E59" t="str">
            <v xml:space="preserve"> </v>
          </cell>
          <cell r="F59" t="str">
            <v xml:space="preserve"> </v>
          </cell>
          <cell r="G59" t="str">
            <v xml:space="preserve"> </v>
          </cell>
          <cell r="H59" t="str">
            <v xml:space="preserve"> </v>
          </cell>
          <cell r="I59" t="str">
            <v xml:space="preserve"> </v>
          </cell>
          <cell r="J59" t="str">
            <v xml:space="preserve"> </v>
          </cell>
          <cell r="K59" t="str">
            <v xml:space="preserve"> </v>
          </cell>
          <cell r="L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 t="str">
            <v xml:space="preserve"> </v>
          </cell>
        </row>
        <row r="63">
          <cell r="E63" t="str">
            <v xml:space="preserve"> L O G R O    I N D I C E S - O B J E T I V O  </v>
          </cell>
          <cell r="K63" t="str">
            <v xml:space="preserve"> L O G R O    I N D I C E S - O B J E T I V O  </v>
          </cell>
        </row>
        <row r="64">
          <cell r="D64">
            <v>95.171045785639947</v>
          </cell>
          <cell r="E64">
            <v>80.750768049155155</v>
          </cell>
          <cell r="F64">
            <v>73.624479708636841</v>
          </cell>
          <cell r="G64">
            <v>85.519713261648761</v>
          </cell>
          <cell r="H64">
            <v>83.486168921262575</v>
          </cell>
          <cell r="I64">
            <v>93.165322580645153</v>
          </cell>
          <cell r="J64">
            <v>92.315946930280958</v>
          </cell>
          <cell r="K64">
            <v>91.465053763440864</v>
          </cell>
          <cell r="L64">
            <v>84.921594982078858</v>
          </cell>
          <cell r="M64">
            <v>83.909989594172742</v>
          </cell>
          <cell r="N64">
            <v>78.02956989247312</v>
          </cell>
          <cell r="O64">
            <v>77.137530350329513</v>
          </cell>
        </row>
        <row r="65">
          <cell r="D65">
            <v>2747.8467262427671</v>
          </cell>
          <cell r="E65">
            <v>2802.2984574245556</v>
          </cell>
          <cell r="F65">
            <v>2809.4072632234329</v>
          </cell>
          <cell r="G65">
            <v>2641.8830150512213</v>
          </cell>
          <cell r="H65">
            <v>2763.9130375065361</v>
          </cell>
          <cell r="I65">
            <v>2812.5209322573514</v>
          </cell>
          <cell r="J65">
            <v>2800.0725615187766</v>
          </cell>
          <cell r="K65">
            <v>2783.2293009853147</v>
          </cell>
          <cell r="L65">
            <v>2794.2114583784996</v>
          </cell>
          <cell r="M65">
            <v>2787.1465235655128</v>
          </cell>
          <cell r="N65">
            <v>2730.3345252438685</v>
          </cell>
          <cell r="O65">
            <v>2867.9408155020769</v>
          </cell>
        </row>
        <row r="67">
          <cell r="D67">
            <v>1.6835859679514942</v>
          </cell>
          <cell r="E67">
            <v>1.6051581569024727</v>
          </cell>
          <cell r="F67">
            <v>1.6031837677334213</v>
          </cell>
          <cell r="G67">
            <v>1.5564749689697972</v>
          </cell>
          <cell r="H67">
            <v>1.4997685185185186</v>
          </cell>
          <cell r="I67">
            <v>1.6370757180156659</v>
          </cell>
          <cell r="J67">
            <v>1.817391304347826</v>
          </cell>
          <cell r="K67">
            <v>1.817391304347826</v>
          </cell>
          <cell r="L67">
            <v>1.579345088161209</v>
          </cell>
          <cell r="M67">
            <v>1.4813589755705714</v>
          </cell>
          <cell r="N67">
            <v>1.5043186180422266</v>
          </cell>
          <cell r="O67">
            <v>1.5538263283108644</v>
          </cell>
        </row>
        <row r="68">
          <cell r="D68">
            <v>15.794971085012609</v>
          </cell>
          <cell r="E68">
            <v>0</v>
          </cell>
          <cell r="F68">
            <v>15.040658295650822</v>
          </cell>
          <cell r="G68">
            <v>14.602448343838981</v>
          </cell>
          <cell r="H68">
            <v>14.070442992011619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13.897729388972431</v>
          </cell>
          <cell r="N68">
            <v>14.113130856949304</v>
          </cell>
          <cell r="O68">
            <v>0</v>
          </cell>
        </row>
        <row r="69">
          <cell r="D69">
            <v>0.78974855425063051</v>
          </cell>
          <cell r="E69">
            <v>0</v>
          </cell>
          <cell r="F69">
            <v>0.75203291478254108</v>
          </cell>
          <cell r="G69">
            <v>0.73012241719194915</v>
          </cell>
          <cell r="H69">
            <v>0.70352214960058101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0.69488646944862154</v>
          </cell>
          <cell r="N69">
            <v>0.70565654284746526</v>
          </cell>
          <cell r="O69">
            <v>0</v>
          </cell>
        </row>
        <row r="70">
          <cell r="D70">
            <v>65.530303030303031</v>
          </cell>
          <cell r="E70">
            <v>65.530303030303031</v>
          </cell>
          <cell r="F70">
            <v>65.530303030303031</v>
          </cell>
          <cell r="G70">
            <v>65.530303030303031</v>
          </cell>
          <cell r="H70">
            <v>66.666666666666657</v>
          </cell>
          <cell r="I70">
            <v>67.045454545454547</v>
          </cell>
          <cell r="J70">
            <v>67.045454545454547</v>
          </cell>
          <cell r="K70">
            <v>67.424242424242422</v>
          </cell>
          <cell r="L70">
            <v>67.803030303030297</v>
          </cell>
          <cell r="M70">
            <v>68.181818181818173</v>
          </cell>
          <cell r="N70">
            <v>68.560606060606062</v>
          </cell>
          <cell r="O70">
            <v>69.318181818181827</v>
          </cell>
        </row>
        <row r="71"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</row>
        <row r="72">
          <cell r="D72">
            <v>95.171045785639947</v>
          </cell>
          <cell r="E72">
            <v>80.750768049155155</v>
          </cell>
          <cell r="F72">
            <v>73.624479708636841</v>
          </cell>
          <cell r="G72">
            <v>85.519713261648761</v>
          </cell>
          <cell r="H72">
            <v>83.486168921262575</v>
          </cell>
          <cell r="I72">
            <v>93.165322580645153</v>
          </cell>
          <cell r="J72">
            <v>92.315946930280958</v>
          </cell>
          <cell r="K72">
            <v>91.465053763440864</v>
          </cell>
          <cell r="L72">
            <v>84.921594982078858</v>
          </cell>
          <cell r="M72">
            <v>83.909989594172742</v>
          </cell>
          <cell r="N72">
            <v>78.02956989247312</v>
          </cell>
          <cell r="O72">
            <v>77.137530350329513</v>
          </cell>
        </row>
        <row r="73">
          <cell r="D73">
            <v>39.724245577523412</v>
          </cell>
          <cell r="E73">
            <v>29.17866743471582</v>
          </cell>
          <cell r="F73">
            <v>13.371488033298649</v>
          </cell>
          <cell r="G73">
            <v>19.749103942652329</v>
          </cell>
          <cell r="H73">
            <v>39.869493583073186</v>
          </cell>
          <cell r="I73">
            <v>45.93413978494624</v>
          </cell>
          <cell r="J73">
            <v>48.191987513007284</v>
          </cell>
          <cell r="K73">
            <v>51.712625737079421</v>
          </cell>
          <cell r="L73">
            <v>41.541218637992834</v>
          </cell>
          <cell r="M73">
            <v>32.43799861255637</v>
          </cell>
          <cell r="N73">
            <v>16.7002688172043</v>
          </cell>
          <cell r="O73">
            <v>14.962712452306626</v>
          </cell>
        </row>
        <row r="74">
          <cell r="D74">
            <v>29.055857300351462</v>
          </cell>
          <cell r="E74">
            <v>28.495791437456141</v>
          </cell>
          <cell r="F74">
            <v>28.396134929087246</v>
          </cell>
          <cell r="G74">
            <v>30.127653113054997</v>
          </cell>
          <cell r="H74">
            <v>28.892982635563758</v>
          </cell>
          <cell r="I74">
            <v>28.419669983823699</v>
          </cell>
          <cell r="J74">
            <v>28.546605643782001</v>
          </cell>
          <cell r="K74">
            <v>28.719900189294385</v>
          </cell>
          <cell r="L74">
            <v>28.601365377550845</v>
          </cell>
          <cell r="M74">
            <v>28.651376717899993</v>
          </cell>
          <cell r="N74">
            <v>29.211342020309232</v>
          </cell>
          <cell r="O74">
            <v>27.885584003041782</v>
          </cell>
        </row>
        <row r="76">
          <cell r="D76">
            <v>0</v>
          </cell>
          <cell r="E76">
            <v>100</v>
          </cell>
          <cell r="F76">
            <v>100</v>
          </cell>
          <cell r="G76">
            <v>100</v>
          </cell>
          <cell r="H76">
            <v>100</v>
          </cell>
          <cell r="I76">
            <v>0</v>
          </cell>
          <cell r="J76">
            <v>0</v>
          </cell>
          <cell r="K76">
            <v>0</v>
          </cell>
          <cell r="L76">
            <v>100</v>
          </cell>
          <cell r="M76">
            <v>100</v>
          </cell>
          <cell r="N76">
            <v>100</v>
          </cell>
          <cell r="O76">
            <v>100</v>
          </cell>
        </row>
        <row r="77"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11.76470588235294</v>
          </cell>
          <cell r="J77">
            <v>11.111111111111111</v>
          </cell>
          <cell r="K77">
            <v>11.111111111111111</v>
          </cell>
          <cell r="L77">
            <v>7.1428571428571423</v>
          </cell>
          <cell r="M77">
            <v>18.181818181818183</v>
          </cell>
          <cell r="N77">
            <v>6.666666666666667</v>
          </cell>
          <cell r="O77">
            <v>12.5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</row>
        <row r="79"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D80">
            <v>12.47405557881922</v>
          </cell>
          <cell r="E80">
            <v>0</v>
          </cell>
          <cell r="F80">
            <v>11.311070098326494</v>
          </cell>
          <cell r="G80">
            <v>10.661574881724292</v>
          </cell>
          <cell r="H80">
            <v>9.8988682995724453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9.6573441084554013</v>
          </cell>
          <cell r="N80">
            <v>9.959023129268731</v>
          </cell>
          <cell r="O80">
            <v>0</v>
          </cell>
        </row>
        <row r="82">
          <cell r="D82">
            <v>0</v>
          </cell>
          <cell r="E82">
            <v>13.82488479262673</v>
          </cell>
          <cell r="F82">
            <v>24.973985431841829</v>
          </cell>
          <cell r="G82">
            <v>12.096774193548388</v>
          </cell>
          <cell r="H82">
            <v>11.70655567117586</v>
          </cell>
          <cell r="I82">
            <v>0</v>
          </cell>
          <cell r="J82">
            <v>0</v>
          </cell>
          <cell r="K82">
            <v>0</v>
          </cell>
          <cell r="L82">
            <v>8.8709677419354822</v>
          </cell>
          <cell r="M82">
            <v>11.70655567117586</v>
          </cell>
          <cell r="N82">
            <v>20.43010752688172</v>
          </cell>
          <cell r="O82">
            <v>20.811654526534863</v>
          </cell>
        </row>
        <row r="83">
          <cell r="D83">
            <v>3.3591311134235169</v>
          </cell>
          <cell r="E83">
            <v>3.2066052227342552</v>
          </cell>
          <cell r="F83">
            <v>0.74141519250780441</v>
          </cell>
          <cell r="G83">
            <v>1.8100358422939067</v>
          </cell>
          <cell r="H83">
            <v>3.1987079431148113</v>
          </cell>
          <cell r="I83">
            <v>4.7020609318996414</v>
          </cell>
          <cell r="J83">
            <v>5.0457422823447793</v>
          </cell>
          <cell r="K83">
            <v>5.1964099895941729</v>
          </cell>
          <cell r="L83">
            <v>3.9560931899641569</v>
          </cell>
          <cell r="M83">
            <v>2.9580731876517521</v>
          </cell>
          <cell r="N83">
            <v>0.8848566308243726</v>
          </cell>
          <cell r="O83">
            <v>1.4481442941380505</v>
          </cell>
        </row>
        <row r="84">
          <cell r="D84">
            <v>1.4698231009365246</v>
          </cell>
          <cell r="E84">
            <v>2.2177419354838706</v>
          </cell>
          <cell r="F84">
            <v>0.66011966701352742</v>
          </cell>
          <cell r="G84">
            <v>0.57347670250896055</v>
          </cell>
          <cell r="H84">
            <v>1.6085674644467567</v>
          </cell>
          <cell r="I84">
            <v>2.1326164874551972</v>
          </cell>
          <cell r="J84">
            <v>2.6383107873742628</v>
          </cell>
          <cell r="K84">
            <v>3.3385362469649666</v>
          </cell>
          <cell r="L84">
            <v>2.251344086021505</v>
          </cell>
          <cell r="M84">
            <v>1.4253815469996531</v>
          </cell>
          <cell r="N84">
            <v>0.65546594982078854</v>
          </cell>
          <cell r="O84">
            <v>0.60267082899757196</v>
          </cell>
        </row>
        <row r="85"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D86">
            <v>7.1615786500607346</v>
          </cell>
          <cell r="E86">
            <v>7.1468460601451094</v>
          </cell>
          <cell r="F86">
            <v>7.2368514915693822</v>
          </cell>
          <cell r="G86">
            <v>7.4491452991452896</v>
          </cell>
          <cell r="H86">
            <v>7.1422193036225252</v>
          </cell>
          <cell r="I86">
            <v>7.0570735844766279</v>
          </cell>
          <cell r="J86">
            <v>7.0551544329639002</v>
          </cell>
          <cell r="K86">
            <v>7.0534096183513837</v>
          </cell>
          <cell r="L86">
            <v>7.071787368345726</v>
          </cell>
          <cell r="M86">
            <v>7.144668587603678</v>
          </cell>
          <cell r="N86">
            <v>7.2596097130729422</v>
          </cell>
          <cell r="O86">
            <v>7.0067389227496193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9"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</row>
        <row r="93">
          <cell r="D93" t="str">
            <v xml:space="preserve">          DATOS  BASICOS  PARA  EVALUACION  DE  INDICES  OBJETIVO</v>
          </cell>
          <cell r="J93" t="str">
            <v xml:space="preserve">          DATOS  BASICOS  PARA  EVALUACION  DE  INDICES  OBJETIVO</v>
          </cell>
        </row>
        <row r="94">
          <cell r="D94" t="str">
            <v>SUBGERENCIA REGIONAL DE GENERACION TERM. BAJA CALIFORNIA</v>
          </cell>
          <cell r="J94" t="str">
            <v>SUBGERENCIA REGIONAL DE GENERACION TERM. BAJA CALIFORNIA</v>
          </cell>
        </row>
        <row r="95">
          <cell r="D95" t="str">
            <v xml:space="preserve">                                      C.T. PRESIDENTE JUAREZ</v>
          </cell>
          <cell r="J95" t="str">
            <v xml:space="preserve">                                      C.T. PRESIDENTE JUAREZ</v>
          </cell>
        </row>
        <row r="96">
          <cell r="D96" t="str">
            <v>MENSUAL</v>
          </cell>
          <cell r="E96" t="str">
            <v xml:space="preserve"> </v>
          </cell>
          <cell r="I96">
            <v>37399</v>
          </cell>
          <cell r="J96" t="str">
            <v>MENSUAL</v>
          </cell>
          <cell r="L96" t="str">
            <v xml:space="preserve"> </v>
          </cell>
          <cell r="O96">
            <v>37399</v>
          </cell>
        </row>
        <row r="97">
          <cell r="D97" t="str">
            <v>ENERO</v>
          </cell>
          <cell r="E97" t="str">
            <v>FEBRERO</v>
          </cell>
          <cell r="F97" t="str">
            <v>MARZO</v>
          </cell>
          <cell r="G97" t="str">
            <v>ABRIL</v>
          </cell>
          <cell r="H97" t="str">
            <v>MAYO</v>
          </cell>
          <cell r="I97" t="str">
            <v>JUNIO</v>
          </cell>
          <cell r="J97" t="str">
            <v>JULIO</v>
          </cell>
          <cell r="K97" t="str">
            <v>AGOSTO</v>
          </cell>
          <cell r="L97" t="str">
            <v>SEPTIEMBRE</v>
          </cell>
          <cell r="M97" t="str">
            <v>OCTUBRE</v>
          </cell>
          <cell r="N97" t="str">
            <v>NOVIEMBRE</v>
          </cell>
          <cell r="O97" t="str">
            <v>DICIEMBRE</v>
          </cell>
        </row>
        <row r="98">
          <cell r="D98">
            <v>31</v>
          </cell>
          <cell r="E98">
            <v>28</v>
          </cell>
          <cell r="F98">
            <v>31</v>
          </cell>
          <cell r="G98">
            <v>30</v>
          </cell>
          <cell r="H98">
            <v>31</v>
          </cell>
          <cell r="I98">
            <v>30</v>
          </cell>
          <cell r="J98">
            <v>31</v>
          </cell>
          <cell r="K98">
            <v>31</v>
          </cell>
          <cell r="L98">
            <v>30</v>
          </cell>
          <cell r="M98">
            <v>31</v>
          </cell>
          <cell r="N98">
            <v>30</v>
          </cell>
          <cell r="O98">
            <v>31</v>
          </cell>
        </row>
        <row r="99">
          <cell r="D99">
            <v>75</v>
          </cell>
          <cell r="E99">
            <v>75</v>
          </cell>
          <cell r="F99">
            <v>75</v>
          </cell>
          <cell r="G99">
            <v>75</v>
          </cell>
          <cell r="H99">
            <v>75</v>
          </cell>
          <cell r="I99">
            <v>75</v>
          </cell>
          <cell r="J99">
            <v>75</v>
          </cell>
          <cell r="K99">
            <v>75</v>
          </cell>
          <cell r="L99">
            <v>75</v>
          </cell>
          <cell r="M99">
            <v>75</v>
          </cell>
          <cell r="N99">
            <v>75</v>
          </cell>
          <cell r="O99">
            <v>75</v>
          </cell>
        </row>
        <row r="100">
          <cell r="D100">
            <v>75</v>
          </cell>
          <cell r="E100">
            <v>75</v>
          </cell>
          <cell r="F100">
            <v>75</v>
          </cell>
          <cell r="G100">
            <v>75</v>
          </cell>
          <cell r="H100">
            <v>75</v>
          </cell>
          <cell r="I100">
            <v>75</v>
          </cell>
          <cell r="J100">
            <v>75</v>
          </cell>
          <cell r="K100">
            <v>75</v>
          </cell>
          <cell r="L100">
            <v>75</v>
          </cell>
          <cell r="M100">
            <v>75</v>
          </cell>
          <cell r="N100">
            <v>75</v>
          </cell>
          <cell r="O100">
            <v>75</v>
          </cell>
        </row>
        <row r="101">
          <cell r="D101">
            <v>18913.233155598646</v>
          </cell>
          <cell r="E101">
            <v>14828.626609442061</v>
          </cell>
          <cell r="F101">
            <v>0</v>
          </cell>
          <cell r="G101">
            <v>0</v>
          </cell>
          <cell r="H101">
            <v>19431.835535976505</v>
          </cell>
          <cell r="I101">
            <v>20463.351185921958</v>
          </cell>
          <cell r="J101">
            <v>22582.08505833647</v>
          </cell>
          <cell r="K101">
            <v>24401.72124904798</v>
          </cell>
          <cell r="L101">
            <v>4990.2568981921986</v>
          </cell>
          <cell r="M101">
            <v>0</v>
          </cell>
          <cell r="N101">
            <v>12650</v>
          </cell>
          <cell r="O101">
            <v>12872.801120448179</v>
          </cell>
        </row>
        <row r="102">
          <cell r="D102">
            <v>17646.046534173536</v>
          </cell>
          <cell r="E102">
            <v>13835.108626609443</v>
          </cell>
          <cell r="F102">
            <v>0</v>
          </cell>
          <cell r="G102">
            <v>0</v>
          </cell>
          <cell r="H102">
            <v>18129.902555066081</v>
          </cell>
          <cell r="I102">
            <v>19092.306656465189</v>
          </cell>
          <cell r="J102">
            <v>21069.085359427929</v>
          </cell>
          <cell r="K102">
            <v>22766.805925361765</v>
          </cell>
          <cell r="L102">
            <v>4655.9096860133213</v>
          </cell>
          <cell r="M102">
            <v>0</v>
          </cell>
          <cell r="N102">
            <v>11802.45</v>
          </cell>
          <cell r="O102">
            <v>12010.323445378152</v>
          </cell>
        </row>
        <row r="103">
          <cell r="D103">
            <v>6123.1284462075755</v>
          </cell>
          <cell r="E103">
            <v>4817.2705750453788</v>
          </cell>
          <cell r="F103">
            <v>0</v>
          </cell>
          <cell r="G103">
            <v>0</v>
          </cell>
          <cell r="H103">
            <v>6275.436125626843</v>
          </cell>
          <cell r="I103">
            <v>6582.099673370235</v>
          </cell>
          <cell r="J103">
            <v>7238.301997478362</v>
          </cell>
          <cell r="K103">
            <v>7780.7784360168625</v>
          </cell>
          <cell r="L103">
            <v>1603.0475155197787</v>
          </cell>
          <cell r="M103">
            <v>0</v>
          </cell>
          <cell r="N103">
            <v>4118.5526490658112</v>
          </cell>
          <cell r="O103">
            <v>4191.1606697828647</v>
          </cell>
        </row>
        <row r="104">
          <cell r="D104">
            <v>1.6666700000000001</v>
          </cell>
          <cell r="E104">
            <v>1.6666700000000001</v>
          </cell>
          <cell r="F104">
            <v>1.6666700000000001</v>
          </cell>
          <cell r="G104">
            <v>1.6666700000000001</v>
          </cell>
          <cell r="H104">
            <v>1.6666700000000001</v>
          </cell>
          <cell r="I104">
            <v>1.6666700000000001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</row>
        <row r="108">
          <cell r="D108">
            <v>9958</v>
          </cell>
          <cell r="E108">
            <v>9958</v>
          </cell>
          <cell r="F108">
            <v>9958</v>
          </cell>
          <cell r="G108">
            <v>9958</v>
          </cell>
          <cell r="H108">
            <v>9958</v>
          </cell>
          <cell r="I108">
            <v>9958</v>
          </cell>
          <cell r="J108">
            <v>9958</v>
          </cell>
          <cell r="K108">
            <v>9958</v>
          </cell>
          <cell r="L108">
            <v>9958</v>
          </cell>
          <cell r="M108">
            <v>9958</v>
          </cell>
          <cell r="N108">
            <v>9958</v>
          </cell>
          <cell r="O108">
            <v>9958</v>
          </cell>
        </row>
        <row r="109">
          <cell r="D109">
            <v>9243.2440000000006</v>
          </cell>
          <cell r="E109">
            <v>9243.2440000000006</v>
          </cell>
          <cell r="F109">
            <v>9243.2440000000006</v>
          </cell>
          <cell r="G109">
            <v>9243.2440000000006</v>
          </cell>
          <cell r="H109">
            <v>9243.2440000000006</v>
          </cell>
          <cell r="I109">
            <v>9243.2440000000006</v>
          </cell>
          <cell r="J109">
            <v>9243.2440000000006</v>
          </cell>
          <cell r="K109">
            <v>9243.2440000000006</v>
          </cell>
          <cell r="L109">
            <v>9243.2440000000006</v>
          </cell>
          <cell r="M109">
            <v>9243.2440000000006</v>
          </cell>
          <cell r="N109">
            <v>9243.2440000000006</v>
          </cell>
          <cell r="O109">
            <v>9243.2440000000006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39600</v>
          </cell>
          <cell r="M113">
            <v>14400</v>
          </cell>
          <cell r="N113">
            <v>0</v>
          </cell>
          <cell r="O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39600</v>
          </cell>
          <cell r="M114">
            <v>14400</v>
          </cell>
          <cell r="N114">
            <v>0</v>
          </cell>
          <cell r="O114">
            <v>0</v>
          </cell>
        </row>
        <row r="115">
          <cell r="D115">
            <v>1800</v>
          </cell>
          <cell r="E115">
            <v>900</v>
          </cell>
          <cell r="F115">
            <v>0</v>
          </cell>
          <cell r="G115">
            <v>0</v>
          </cell>
          <cell r="H115">
            <v>4500</v>
          </cell>
          <cell r="I115">
            <v>4500</v>
          </cell>
          <cell r="J115">
            <v>4500</v>
          </cell>
          <cell r="K115">
            <v>4500</v>
          </cell>
          <cell r="L115">
            <v>2250</v>
          </cell>
          <cell r="M115">
            <v>0</v>
          </cell>
          <cell r="N115">
            <v>750</v>
          </cell>
          <cell r="O115">
            <v>750</v>
          </cell>
        </row>
        <row r="116">
          <cell r="D116">
            <v>1500</v>
          </cell>
          <cell r="E116">
            <v>1800</v>
          </cell>
          <cell r="F116">
            <v>0</v>
          </cell>
          <cell r="G116">
            <v>0</v>
          </cell>
          <cell r="H116">
            <v>1200</v>
          </cell>
          <cell r="I116">
            <v>1500</v>
          </cell>
          <cell r="J116">
            <v>1800</v>
          </cell>
          <cell r="K116">
            <v>2250</v>
          </cell>
          <cell r="L116">
            <v>750</v>
          </cell>
          <cell r="M116">
            <v>0</v>
          </cell>
          <cell r="N116">
            <v>750</v>
          </cell>
          <cell r="O116">
            <v>750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</row>
        <row r="150">
          <cell r="E150" t="str">
            <v xml:space="preserve"> L O G R O    I N D I C E S - O B J E T I V O  </v>
          </cell>
          <cell r="K150" t="str">
            <v xml:space="preserve"> L O G R O    I N D I C E S - O B J E T I V O  </v>
          </cell>
        </row>
        <row r="151">
          <cell r="D151">
            <v>94.086021505376351</v>
          </cell>
          <cell r="E151">
            <v>94.642857142857139</v>
          </cell>
          <cell r="F151">
            <v>100</v>
          </cell>
          <cell r="G151">
            <v>100</v>
          </cell>
          <cell r="H151">
            <v>89.784946236559136</v>
          </cell>
          <cell r="I151">
            <v>88.888888888888886</v>
          </cell>
          <cell r="J151">
            <v>88.709677419354833</v>
          </cell>
          <cell r="K151">
            <v>87.903225806451616</v>
          </cell>
          <cell r="L151">
            <v>21.111111111111111</v>
          </cell>
          <cell r="M151">
            <v>74.193548387096769</v>
          </cell>
          <cell r="N151">
            <v>97.222222222222214</v>
          </cell>
          <cell r="O151">
            <v>97.311827956989248</v>
          </cell>
        </row>
        <row r="152">
          <cell r="D152">
            <v>3224.7008220674611</v>
          </cell>
          <cell r="E152">
            <v>3236.023610792427</v>
          </cell>
          <cell r="F152" t="e">
            <v>#DIV/0!</v>
          </cell>
          <cell r="G152" t="e">
            <v>#DIV/0!</v>
          </cell>
          <cell r="H152">
            <v>3216.6903770230201</v>
          </cell>
          <cell r="I152">
            <v>3203.7740734274817</v>
          </cell>
          <cell r="J152">
            <v>3191.8669646619114</v>
          </cell>
          <cell r="K152">
            <v>3175.2264881264796</v>
          </cell>
          <cell r="L152">
            <v>3198.862801097247</v>
          </cell>
          <cell r="M152" t="e">
            <v>#DIV/0!</v>
          </cell>
          <cell r="N152">
            <v>3242.0985991618454</v>
          </cell>
          <cell r="O152">
            <v>3242.1520039955922</v>
          </cell>
        </row>
        <row r="159">
          <cell r="D159">
            <v>94.086021505376351</v>
          </cell>
          <cell r="E159">
            <v>94.642857142857139</v>
          </cell>
          <cell r="F159">
            <v>100</v>
          </cell>
          <cell r="G159">
            <v>100</v>
          </cell>
          <cell r="H159">
            <v>89.784946236559136</v>
          </cell>
          <cell r="I159">
            <v>88.888888888888886</v>
          </cell>
          <cell r="J159">
            <v>88.709677419354833</v>
          </cell>
          <cell r="K159">
            <v>87.903225806451616</v>
          </cell>
          <cell r="L159">
            <v>21.111111111111111</v>
          </cell>
          <cell r="M159">
            <v>74.193548387096769</v>
          </cell>
          <cell r="N159">
            <v>97.222222222222214</v>
          </cell>
          <cell r="O159">
            <v>97.311827956989248</v>
          </cell>
        </row>
        <row r="160">
          <cell r="D160">
            <v>33.89468307454954</v>
          </cell>
          <cell r="E160">
            <v>29.42187819333742</v>
          </cell>
          <cell r="F160">
            <v>0</v>
          </cell>
          <cell r="G160">
            <v>0</v>
          </cell>
          <cell r="H160">
            <v>34.824078021463265</v>
          </cell>
          <cell r="I160">
            <v>37.895094788744366</v>
          </cell>
          <cell r="J160">
            <v>40.469686484473961</v>
          </cell>
          <cell r="K160">
            <v>43.73068324202147</v>
          </cell>
          <cell r="L160">
            <v>9.2412164781337012</v>
          </cell>
          <cell r="M160">
            <v>0</v>
          </cell>
          <cell r="N160">
            <v>23.425925925925924</v>
          </cell>
          <cell r="O160">
            <v>23.06953605815086</v>
          </cell>
        </row>
        <row r="161">
          <cell r="D161">
            <v>24.882308290713553</v>
          </cell>
          <cell r="E161">
            <v>24.795245539123734</v>
          </cell>
          <cell r="F161">
            <v>0</v>
          </cell>
          <cell r="G161">
            <v>0</v>
          </cell>
          <cell r="H161">
            <v>24.944272091943954</v>
          </cell>
          <cell r="I161">
            <v>25.044837170481028</v>
          </cell>
          <cell r="J161">
            <v>25.138265751153877</v>
          </cell>
          <cell r="K161">
            <v>25.270008391541189</v>
          </cell>
          <cell r="L161">
            <v>25.083288965215214</v>
          </cell>
          <cell r="M161">
            <v>0</v>
          </cell>
          <cell r="N161">
            <v>24.748784636205485</v>
          </cell>
          <cell r="O161">
            <v>24.748376973416292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73.333333333333329</v>
          </cell>
          <cell r="M168">
            <v>25.806451612903224</v>
          </cell>
          <cell r="N168">
            <v>0</v>
          </cell>
          <cell r="O168">
            <v>0</v>
          </cell>
        </row>
        <row r="169">
          <cell r="D169">
            <v>3.225806451612903</v>
          </cell>
          <cell r="E169">
            <v>1.7857142857142856</v>
          </cell>
          <cell r="F169">
            <v>0</v>
          </cell>
          <cell r="G169">
            <v>0</v>
          </cell>
          <cell r="H169">
            <v>8.064516129032258</v>
          </cell>
          <cell r="I169">
            <v>8.3333333333333321</v>
          </cell>
          <cell r="J169">
            <v>8.064516129032258</v>
          </cell>
          <cell r="K169">
            <v>8.064516129032258</v>
          </cell>
          <cell r="L169">
            <v>4.1666666666666661</v>
          </cell>
          <cell r="M169">
            <v>0</v>
          </cell>
          <cell r="N169">
            <v>1.3888888888888888</v>
          </cell>
          <cell r="O169">
            <v>1.3440860215053763</v>
          </cell>
        </row>
        <row r="170">
          <cell r="D170">
            <v>2.6881720430107525</v>
          </cell>
          <cell r="E170">
            <v>3.5714285714285712</v>
          </cell>
          <cell r="F170">
            <v>0</v>
          </cell>
          <cell r="G170">
            <v>0</v>
          </cell>
          <cell r="H170">
            <v>2.1505376344086025</v>
          </cell>
          <cell r="I170">
            <v>2.7777777777777777</v>
          </cell>
          <cell r="J170">
            <v>3.225806451612903</v>
          </cell>
          <cell r="K170">
            <v>4.032258064516129</v>
          </cell>
          <cell r="L170">
            <v>1.3888888888888888</v>
          </cell>
          <cell r="M170">
            <v>0</v>
          </cell>
          <cell r="N170">
            <v>1.3888888888888888</v>
          </cell>
          <cell r="O170">
            <v>1.3440860215053763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</row>
        <row r="172">
          <cell r="D172">
            <v>6.700000000000002</v>
          </cell>
          <cell r="E172">
            <v>6.7</v>
          </cell>
          <cell r="F172">
            <v>0</v>
          </cell>
          <cell r="G172">
            <v>0</v>
          </cell>
          <cell r="H172">
            <v>6.6999999999999895</v>
          </cell>
          <cell r="I172">
            <v>6.6999999999999895</v>
          </cell>
          <cell r="J172">
            <v>6.6999999999999895</v>
          </cell>
          <cell r="K172">
            <v>6.7</v>
          </cell>
          <cell r="L172">
            <v>6.6999999999999993</v>
          </cell>
          <cell r="M172">
            <v>0</v>
          </cell>
          <cell r="N172">
            <v>6.6999999999999948</v>
          </cell>
          <cell r="O172">
            <v>6.6999999999999966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528</v>
          </cell>
          <cell r="M173">
            <v>192</v>
          </cell>
          <cell r="N173">
            <v>0</v>
          </cell>
          <cell r="O173">
            <v>0</v>
          </cell>
        </row>
        <row r="174">
          <cell r="D174">
            <v>24</v>
          </cell>
          <cell r="E174">
            <v>12</v>
          </cell>
          <cell r="F174">
            <v>0</v>
          </cell>
          <cell r="G174">
            <v>0</v>
          </cell>
          <cell r="H174">
            <v>60</v>
          </cell>
          <cell r="I174">
            <v>60</v>
          </cell>
          <cell r="J174">
            <v>60</v>
          </cell>
          <cell r="K174">
            <v>60</v>
          </cell>
          <cell r="L174">
            <v>30</v>
          </cell>
          <cell r="M174">
            <v>0</v>
          </cell>
          <cell r="N174">
            <v>10</v>
          </cell>
          <cell r="O174">
            <v>10</v>
          </cell>
        </row>
        <row r="175">
          <cell r="D175">
            <v>20</v>
          </cell>
          <cell r="E175">
            <v>24</v>
          </cell>
          <cell r="F175">
            <v>0</v>
          </cell>
          <cell r="G175">
            <v>0</v>
          </cell>
          <cell r="H175">
            <v>16</v>
          </cell>
          <cell r="I175">
            <v>20</v>
          </cell>
          <cell r="J175">
            <v>24</v>
          </cell>
          <cell r="K175">
            <v>30</v>
          </cell>
          <cell r="L175">
            <v>10</v>
          </cell>
          <cell r="M175">
            <v>0</v>
          </cell>
          <cell r="N175">
            <v>10</v>
          </cell>
          <cell r="O175">
            <v>10</v>
          </cell>
        </row>
        <row r="176"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</row>
        <row r="177">
          <cell r="D177">
            <v>720</v>
          </cell>
          <cell r="E177">
            <v>660</v>
          </cell>
          <cell r="F177">
            <v>0</v>
          </cell>
          <cell r="G177">
            <v>0</v>
          </cell>
          <cell r="H177">
            <v>684</v>
          </cell>
          <cell r="I177">
            <v>660</v>
          </cell>
          <cell r="J177">
            <v>684</v>
          </cell>
          <cell r="K177">
            <v>684</v>
          </cell>
          <cell r="L177">
            <v>162</v>
          </cell>
          <cell r="M177">
            <v>0</v>
          </cell>
          <cell r="N177">
            <v>710</v>
          </cell>
          <cell r="O177">
            <v>734</v>
          </cell>
        </row>
        <row r="178">
          <cell r="D178">
            <v>35.024505843701199</v>
          </cell>
          <cell r="E178">
            <v>29.956821433216284</v>
          </cell>
          <cell r="F178">
            <v>0</v>
          </cell>
          <cell r="G178">
            <v>0</v>
          </cell>
          <cell r="H178">
            <v>37.87882170755654</v>
          </cell>
          <cell r="I178">
            <v>41.340103405902944</v>
          </cell>
          <cell r="J178">
            <v>44.019658983112024</v>
          </cell>
          <cell r="K178">
            <v>47.566708087812827</v>
          </cell>
          <cell r="L178">
            <v>41.072073236149784</v>
          </cell>
          <cell r="M178">
            <v>0</v>
          </cell>
          <cell r="N178">
            <v>23.75586854460094</v>
          </cell>
          <cell r="O178">
            <v>23.383834914528936</v>
          </cell>
        </row>
        <row r="179">
          <cell r="D179" t="str">
            <v xml:space="preserve">          DATOS  BASICOS  PARA  EVALUACION  DE  INDICES  OBJETIVO</v>
          </cell>
          <cell r="J179" t="str">
            <v xml:space="preserve">          DATOS  BASICOS  PARA  EVALUACION  DE  INDICES  OBJETIVO</v>
          </cell>
        </row>
        <row r="180">
          <cell r="D180" t="str">
            <v>SUBGERENCIA REGIONAL DE GENERACION TERM. BAJA CALIFORNIA</v>
          </cell>
          <cell r="J180" t="str">
            <v>SUBGERENCIA REGIONAL DE GENERACION TERM. BAJA CALIFORNIA</v>
          </cell>
        </row>
        <row r="181">
          <cell r="D181" t="str">
            <v xml:space="preserve">                                      C.T. PRESIDENTE JUAREZ</v>
          </cell>
          <cell r="J181" t="str">
            <v xml:space="preserve">                                      C.T. PRESIDENTE JUAREZ</v>
          </cell>
        </row>
        <row r="182">
          <cell r="D182" t="str">
            <v>MENSUAL</v>
          </cell>
          <cell r="E182" t="str">
            <v xml:space="preserve"> </v>
          </cell>
          <cell r="I182">
            <v>37399</v>
          </cell>
          <cell r="J182" t="str">
            <v>MENSUAL</v>
          </cell>
          <cell r="L182" t="str">
            <v xml:space="preserve"> </v>
          </cell>
          <cell r="O182">
            <v>37399</v>
          </cell>
        </row>
        <row r="183">
          <cell r="D183" t="str">
            <v>ENERO</v>
          </cell>
          <cell r="E183" t="str">
            <v>FEBRERO</v>
          </cell>
          <cell r="F183" t="str">
            <v>MARZO</v>
          </cell>
          <cell r="G183" t="str">
            <v>ABRIL</v>
          </cell>
          <cell r="H183" t="str">
            <v>MAYO</v>
          </cell>
          <cell r="I183" t="str">
            <v>JUNIO</v>
          </cell>
          <cell r="J183" t="str">
            <v>JULIO</v>
          </cell>
          <cell r="K183" t="str">
            <v>AGOSTO</v>
          </cell>
          <cell r="L183" t="str">
            <v>SEPTIEMBRE</v>
          </cell>
          <cell r="M183" t="str">
            <v>OCTUBRE</v>
          </cell>
          <cell r="N183" t="str">
            <v>NOVIEMBRE</v>
          </cell>
          <cell r="O183" t="str">
            <v>DICIEMBRE</v>
          </cell>
        </row>
        <row r="184">
          <cell r="D184">
            <v>31</v>
          </cell>
          <cell r="E184">
            <v>28</v>
          </cell>
          <cell r="F184">
            <v>31</v>
          </cell>
          <cell r="G184">
            <v>30</v>
          </cell>
          <cell r="H184">
            <v>31</v>
          </cell>
          <cell r="I184">
            <v>30</v>
          </cell>
          <cell r="J184">
            <v>31</v>
          </cell>
          <cell r="K184">
            <v>31</v>
          </cell>
          <cell r="L184">
            <v>30</v>
          </cell>
          <cell r="M184">
            <v>31</v>
          </cell>
          <cell r="N184">
            <v>30</v>
          </cell>
          <cell r="O184">
            <v>31</v>
          </cell>
        </row>
        <row r="185">
          <cell r="D185">
            <v>75</v>
          </cell>
          <cell r="E185">
            <v>75</v>
          </cell>
          <cell r="F185">
            <v>75</v>
          </cell>
          <cell r="G185">
            <v>75</v>
          </cell>
          <cell r="H185">
            <v>75</v>
          </cell>
          <cell r="I185">
            <v>75</v>
          </cell>
          <cell r="J185">
            <v>75</v>
          </cell>
          <cell r="K185">
            <v>75</v>
          </cell>
          <cell r="L185">
            <v>75</v>
          </cell>
          <cell r="M185">
            <v>75</v>
          </cell>
          <cell r="N185">
            <v>75</v>
          </cell>
          <cell r="O185">
            <v>75</v>
          </cell>
        </row>
        <row r="186">
          <cell r="D186">
            <v>75</v>
          </cell>
          <cell r="E186">
            <v>75</v>
          </cell>
          <cell r="F186">
            <v>75</v>
          </cell>
          <cell r="G186">
            <v>75</v>
          </cell>
          <cell r="H186">
            <v>75</v>
          </cell>
          <cell r="I186">
            <v>75</v>
          </cell>
          <cell r="J186">
            <v>75</v>
          </cell>
          <cell r="K186">
            <v>75</v>
          </cell>
          <cell r="L186">
            <v>75</v>
          </cell>
          <cell r="M186">
            <v>75</v>
          </cell>
          <cell r="N186">
            <v>75</v>
          </cell>
          <cell r="O186">
            <v>75</v>
          </cell>
        </row>
        <row r="187"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20463.351185921958</v>
          </cell>
          <cell r="J187">
            <v>21487.196085811065</v>
          </cell>
          <cell r="K187">
            <v>23282.376237623761</v>
          </cell>
          <cell r="L187">
            <v>20683.301617507135</v>
          </cell>
          <cell r="M187">
            <v>19985.354330708662</v>
          </cell>
          <cell r="N187">
            <v>0</v>
          </cell>
          <cell r="O187">
            <v>0</v>
          </cell>
        </row>
        <row r="188"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19143.465034429992</v>
          </cell>
          <cell r="J188">
            <v>20101.271938276252</v>
          </cell>
          <cell r="K188">
            <v>21780.662970297028</v>
          </cell>
          <cell r="L188">
            <v>19349.228663177924</v>
          </cell>
          <cell r="M188">
            <v>18696.298976377951</v>
          </cell>
          <cell r="N188">
            <v>0</v>
          </cell>
          <cell r="O188">
            <v>0</v>
          </cell>
        </row>
        <row r="189"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6582.099673370235</v>
          </cell>
          <cell r="J189">
            <v>6887.354021843048</v>
          </cell>
          <cell r="K189">
            <v>7423.8619939977416</v>
          </cell>
          <cell r="L189">
            <v>6644.2100972201342</v>
          </cell>
          <cell r="M189">
            <v>6445.5825021195815</v>
          </cell>
          <cell r="N189">
            <v>0</v>
          </cell>
          <cell r="O189">
            <v>0</v>
          </cell>
        </row>
        <row r="190">
          <cell r="D190">
            <v>1.6666700000000001</v>
          </cell>
          <cell r="E190">
            <v>1.6666700000000001</v>
          </cell>
          <cell r="F190">
            <v>1.6666700000000001</v>
          </cell>
          <cell r="G190">
            <v>1.6666700000000001</v>
          </cell>
          <cell r="H190">
            <v>1.6666700000000001</v>
          </cell>
          <cell r="I190">
            <v>1.6666700000000001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</row>
        <row r="194">
          <cell r="D194">
            <v>9958</v>
          </cell>
          <cell r="E194">
            <v>9958</v>
          </cell>
          <cell r="F194">
            <v>9958</v>
          </cell>
          <cell r="G194">
            <v>9958</v>
          </cell>
          <cell r="H194">
            <v>9958</v>
          </cell>
          <cell r="I194">
            <v>9958</v>
          </cell>
          <cell r="J194">
            <v>9958</v>
          </cell>
          <cell r="K194">
            <v>9958</v>
          </cell>
          <cell r="L194">
            <v>9958</v>
          </cell>
          <cell r="M194">
            <v>9958</v>
          </cell>
          <cell r="N194">
            <v>9958</v>
          </cell>
          <cell r="O194">
            <v>9958</v>
          </cell>
        </row>
        <row r="195">
          <cell r="D195">
            <v>9243.2440000000006</v>
          </cell>
          <cell r="E195">
            <v>9243.2440000000006</v>
          </cell>
          <cell r="F195">
            <v>9243.2440000000006</v>
          </cell>
          <cell r="G195">
            <v>9243.2440000000006</v>
          </cell>
          <cell r="H195">
            <v>9243.2440000000006</v>
          </cell>
          <cell r="I195">
            <v>9243.2440000000006</v>
          </cell>
          <cell r="J195">
            <v>9243.2440000000006</v>
          </cell>
          <cell r="K195">
            <v>9243.2440000000006</v>
          </cell>
          <cell r="L195">
            <v>9243.2440000000006</v>
          </cell>
          <cell r="M195">
            <v>9243.2440000000006</v>
          </cell>
          <cell r="N195">
            <v>9243.2440000000006</v>
          </cell>
          <cell r="O195">
            <v>9243.2440000000006</v>
          </cell>
        </row>
        <row r="199"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54000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</row>
        <row r="200"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54000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</row>
        <row r="201"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4500</v>
          </cell>
          <cell r="J201">
            <v>6750</v>
          </cell>
          <cell r="K201">
            <v>6750</v>
          </cell>
          <cell r="L201">
            <v>5250</v>
          </cell>
          <cell r="M201">
            <v>4500</v>
          </cell>
          <cell r="N201">
            <v>0</v>
          </cell>
          <cell r="O201">
            <v>0</v>
          </cell>
        </row>
        <row r="202"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1500</v>
          </cell>
          <cell r="J202">
            <v>1950</v>
          </cell>
          <cell r="K202">
            <v>2250</v>
          </cell>
          <cell r="L202">
            <v>1500</v>
          </cell>
          <cell r="M202">
            <v>1500</v>
          </cell>
          <cell r="N202">
            <v>0</v>
          </cell>
          <cell r="O202">
            <v>0</v>
          </cell>
        </row>
        <row r="203"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</row>
        <row r="208">
          <cell r="D208" t="str">
            <v xml:space="preserve"> </v>
          </cell>
          <cell r="E208" t="str">
            <v xml:space="preserve"> </v>
          </cell>
          <cell r="F208" t="str">
            <v xml:space="preserve"> </v>
          </cell>
          <cell r="G208" t="str">
            <v xml:space="preserve"> </v>
          </cell>
          <cell r="H208" t="str">
            <v xml:space="preserve"> </v>
          </cell>
          <cell r="I208" t="str">
            <v xml:space="preserve"> </v>
          </cell>
          <cell r="J208" t="str">
            <v xml:space="preserve"> </v>
          </cell>
          <cell r="K208" t="str">
            <v xml:space="preserve"> </v>
          </cell>
          <cell r="L208" t="str">
            <v xml:space="preserve"> </v>
          </cell>
          <cell r="M208" t="str">
            <v xml:space="preserve"> </v>
          </cell>
          <cell r="N208" t="str">
            <v xml:space="preserve"> </v>
          </cell>
          <cell r="O208" t="str">
            <v xml:space="preserve"> </v>
          </cell>
        </row>
        <row r="211">
          <cell r="D211" t="str">
            <v xml:space="preserve"> </v>
          </cell>
          <cell r="E211" t="str">
            <v xml:space="preserve"> </v>
          </cell>
          <cell r="F211" t="str">
            <v xml:space="preserve"> </v>
          </cell>
          <cell r="G211" t="str">
            <v xml:space="preserve"> </v>
          </cell>
          <cell r="H211" t="str">
            <v xml:space="preserve"> </v>
          </cell>
          <cell r="I211" t="str">
            <v xml:space="preserve"> </v>
          </cell>
          <cell r="J211" t="str">
            <v xml:space="preserve"> </v>
          </cell>
          <cell r="K211" t="str">
            <v xml:space="preserve"> </v>
          </cell>
          <cell r="L211" t="str">
            <v xml:space="preserve"> </v>
          </cell>
          <cell r="M211" t="str">
            <v xml:space="preserve"> </v>
          </cell>
          <cell r="N211" t="str">
            <v xml:space="preserve"> </v>
          </cell>
          <cell r="O211" t="str">
            <v xml:space="preserve"> </v>
          </cell>
        </row>
        <row r="213">
          <cell r="D213" t="str">
            <v xml:space="preserve"> </v>
          </cell>
          <cell r="E213" t="str">
            <v xml:space="preserve"> </v>
          </cell>
          <cell r="F213" t="str">
            <v xml:space="preserve"> </v>
          </cell>
          <cell r="G213" t="str">
            <v xml:space="preserve"> </v>
          </cell>
          <cell r="H213" t="str">
            <v xml:space="preserve"> </v>
          </cell>
          <cell r="I213" t="str">
            <v xml:space="preserve"> </v>
          </cell>
          <cell r="J213" t="str">
            <v xml:space="preserve"> </v>
          </cell>
          <cell r="K213" t="str">
            <v xml:space="preserve"> </v>
          </cell>
          <cell r="L213" t="str">
            <v xml:space="preserve"> </v>
          </cell>
          <cell r="M213" t="str">
            <v xml:space="preserve"> </v>
          </cell>
          <cell r="N213" t="str">
            <v xml:space="preserve"> </v>
          </cell>
          <cell r="O213" t="str">
            <v xml:space="preserve"> </v>
          </cell>
        </row>
        <row r="236">
          <cell r="E236" t="str">
            <v xml:space="preserve"> L O G R O    I N D I C E S - O B J E T I V O  </v>
          </cell>
          <cell r="K236" t="str">
            <v xml:space="preserve"> L O G R O    I N D I C E S - O B J E T I V O  </v>
          </cell>
        </row>
        <row r="237">
          <cell r="D237">
            <v>100</v>
          </cell>
          <cell r="E237">
            <v>100</v>
          </cell>
          <cell r="F237">
            <v>100</v>
          </cell>
          <cell r="G237">
            <v>100</v>
          </cell>
          <cell r="H237">
            <v>3.225806451612903</v>
          </cell>
          <cell r="I237">
            <v>88.888888888888886</v>
          </cell>
          <cell r="J237">
            <v>84.408602150537632</v>
          </cell>
          <cell r="K237">
            <v>83.870967741935488</v>
          </cell>
          <cell r="L237">
            <v>87.5</v>
          </cell>
          <cell r="M237">
            <v>89.247311827956992</v>
          </cell>
          <cell r="N237">
            <v>100</v>
          </cell>
          <cell r="O237">
            <v>100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3203.7740734274817</v>
          </cell>
          <cell r="J238">
            <v>3191.8669646619114</v>
          </cell>
          <cell r="K238">
            <v>3175.2264881264805</v>
          </cell>
          <cell r="L238">
            <v>3198.862801097247</v>
          </cell>
          <cell r="M238">
            <v>3211.6073347512597</v>
          </cell>
          <cell r="N238">
            <v>0</v>
          </cell>
          <cell r="O238">
            <v>0</v>
          </cell>
        </row>
        <row r="245">
          <cell r="D245">
            <v>100</v>
          </cell>
          <cell r="E245">
            <v>100</v>
          </cell>
          <cell r="F245">
            <v>100</v>
          </cell>
          <cell r="G245">
            <v>100</v>
          </cell>
          <cell r="H245">
            <v>3.225806451612903</v>
          </cell>
          <cell r="I245">
            <v>88.888888888888886</v>
          </cell>
          <cell r="J245">
            <v>84.408602150537632</v>
          </cell>
          <cell r="K245">
            <v>83.870967741935488</v>
          </cell>
          <cell r="L245">
            <v>87.5</v>
          </cell>
          <cell r="M245">
            <v>89.247311827956992</v>
          </cell>
          <cell r="N245">
            <v>100</v>
          </cell>
          <cell r="O245">
            <v>100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37.895094788744366</v>
          </cell>
          <cell r="J246">
            <v>38.507519867044913</v>
          </cell>
          <cell r="K246">
            <v>41.72468859789204</v>
          </cell>
          <cell r="L246">
            <v>38.30241040279099</v>
          </cell>
          <cell r="M246">
            <v>35.816047187649929</v>
          </cell>
          <cell r="N246">
            <v>0</v>
          </cell>
          <cell r="O246">
            <v>0</v>
          </cell>
        </row>
        <row r="247"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25.111945523027867</v>
          </cell>
          <cell r="J247">
            <v>25.205624448236282</v>
          </cell>
          <cell r="K247">
            <v>25.337720096770393</v>
          </cell>
          <cell r="L247">
            <v>25.15050035043819</v>
          </cell>
          <cell r="M247">
            <v>25.050696306941617</v>
          </cell>
          <cell r="N247">
            <v>0</v>
          </cell>
          <cell r="O247">
            <v>0</v>
          </cell>
        </row>
        <row r="254"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96.774193548387103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</row>
        <row r="255"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8.3333333333333321</v>
          </cell>
          <cell r="J255">
            <v>12.096774193548388</v>
          </cell>
          <cell r="K255">
            <v>12.096774193548388</v>
          </cell>
          <cell r="L255">
            <v>9.7222222222222232</v>
          </cell>
          <cell r="M255">
            <v>8.064516129032258</v>
          </cell>
          <cell r="N255">
            <v>0</v>
          </cell>
          <cell r="O255">
            <v>0</v>
          </cell>
        </row>
        <row r="256"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2.7777777777777777</v>
          </cell>
          <cell r="J256">
            <v>3.4946236559139781</v>
          </cell>
          <cell r="K256">
            <v>4.032258064516129</v>
          </cell>
          <cell r="L256">
            <v>2.7777777777777777</v>
          </cell>
          <cell r="M256">
            <v>2.6881720430107525</v>
          </cell>
          <cell r="N256">
            <v>0</v>
          </cell>
          <cell r="O256">
            <v>0</v>
          </cell>
        </row>
        <row r="257"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</row>
        <row r="258"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6.45</v>
          </cell>
          <cell r="J258">
            <v>6.4499999999999984</v>
          </cell>
          <cell r="K258">
            <v>6.4500000000000028</v>
          </cell>
          <cell r="L258">
            <v>6.4500000000000028</v>
          </cell>
          <cell r="M258">
            <v>6.4500000000000099</v>
          </cell>
          <cell r="N258">
            <v>0</v>
          </cell>
          <cell r="O258">
            <v>0</v>
          </cell>
        </row>
        <row r="259"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720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</row>
        <row r="260"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60</v>
          </cell>
          <cell r="J260">
            <v>90</v>
          </cell>
          <cell r="K260">
            <v>90</v>
          </cell>
          <cell r="L260">
            <v>70</v>
          </cell>
          <cell r="M260">
            <v>60</v>
          </cell>
          <cell r="N260">
            <v>0</v>
          </cell>
          <cell r="O260">
            <v>0</v>
          </cell>
        </row>
        <row r="261"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20</v>
          </cell>
          <cell r="J261">
            <v>26</v>
          </cell>
          <cell r="K261">
            <v>30</v>
          </cell>
          <cell r="L261">
            <v>20</v>
          </cell>
          <cell r="M261">
            <v>20</v>
          </cell>
          <cell r="N261">
            <v>0</v>
          </cell>
          <cell r="O261">
            <v>0</v>
          </cell>
        </row>
        <row r="262"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</row>
        <row r="263"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660</v>
          </cell>
          <cell r="J263">
            <v>654</v>
          </cell>
          <cell r="K263">
            <v>654</v>
          </cell>
          <cell r="L263">
            <v>650</v>
          </cell>
          <cell r="M263">
            <v>684</v>
          </cell>
          <cell r="N263">
            <v>0</v>
          </cell>
          <cell r="O263">
            <v>0</v>
          </cell>
        </row>
        <row r="264"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41.340103405902944</v>
          </cell>
          <cell r="J264">
            <v>43.806719848748358</v>
          </cell>
          <cell r="K264">
            <v>47.466618221455171</v>
          </cell>
          <cell r="L264">
            <v>42.427285369245404</v>
          </cell>
          <cell r="M264">
            <v>38.957805712882383</v>
          </cell>
          <cell r="N264">
            <v>0</v>
          </cell>
          <cell r="O264">
            <v>0</v>
          </cell>
        </row>
        <row r="265">
          <cell r="D265" t="str">
            <v xml:space="preserve">          DATOS  BASICOS  PARA  EVALUACION  DE  INDICES  OBJETIVO</v>
          </cell>
          <cell r="J265" t="str">
            <v xml:space="preserve">          DATOS  BASICOS  PARA  EVALUACION  DE  INDICES  OBJETIVO</v>
          </cell>
        </row>
        <row r="266">
          <cell r="D266" t="str">
            <v>SUBGERENCIA REGIONAL DE GENERACION TERM. BAJA CALIFORNIA</v>
          </cell>
          <cell r="J266" t="str">
            <v>SUBGERENCIA REGIONAL DE GENERACION TERM. BAJA CALIFORNIA</v>
          </cell>
        </row>
        <row r="267">
          <cell r="D267" t="str">
            <v xml:space="preserve">                                      C.T. PRESIDENTE JUAREZ</v>
          </cell>
          <cell r="J267" t="str">
            <v xml:space="preserve">                                      C.T. PRESIDENTE JUAREZ</v>
          </cell>
        </row>
        <row r="268">
          <cell r="D268" t="str">
            <v>MENSUAL</v>
          </cell>
          <cell r="E268" t="str">
            <v xml:space="preserve"> </v>
          </cell>
          <cell r="I268">
            <v>37399</v>
          </cell>
          <cell r="J268" t="str">
            <v>MENSUAL</v>
          </cell>
          <cell r="L268" t="str">
            <v xml:space="preserve"> </v>
          </cell>
          <cell r="O268">
            <v>37399</v>
          </cell>
        </row>
        <row r="269">
          <cell r="D269" t="str">
            <v>ENERO</v>
          </cell>
          <cell r="E269" t="str">
            <v>FEBRERO</v>
          </cell>
          <cell r="F269" t="str">
            <v>MARZO</v>
          </cell>
          <cell r="G269" t="str">
            <v>ABRIL</v>
          </cell>
          <cell r="H269" t="str">
            <v>MAYO</v>
          </cell>
          <cell r="I269" t="str">
            <v>JUNIO</v>
          </cell>
          <cell r="J269" t="str">
            <v>JULIO</v>
          </cell>
          <cell r="K269" t="str">
            <v>AGOSTO</v>
          </cell>
          <cell r="L269" t="str">
            <v>SEPTIEMBRE</v>
          </cell>
          <cell r="M269" t="str">
            <v>OCTUBRE</v>
          </cell>
          <cell r="N269" t="str">
            <v>NOVIEMBRE</v>
          </cell>
          <cell r="O269" t="str">
            <v>DICIEMBRE</v>
          </cell>
        </row>
        <row r="270">
          <cell r="D270">
            <v>31</v>
          </cell>
          <cell r="E270">
            <v>28</v>
          </cell>
          <cell r="F270">
            <v>31</v>
          </cell>
          <cell r="G270">
            <v>30</v>
          </cell>
          <cell r="H270">
            <v>31</v>
          </cell>
          <cell r="I270">
            <v>30</v>
          </cell>
          <cell r="J270">
            <v>31</v>
          </cell>
          <cell r="K270">
            <v>31</v>
          </cell>
          <cell r="L270">
            <v>30</v>
          </cell>
          <cell r="M270">
            <v>31</v>
          </cell>
          <cell r="N270">
            <v>30</v>
          </cell>
          <cell r="O270">
            <v>31</v>
          </cell>
        </row>
        <row r="271">
          <cell r="D271">
            <v>75</v>
          </cell>
          <cell r="E271">
            <v>75</v>
          </cell>
          <cell r="F271">
            <v>75</v>
          </cell>
          <cell r="G271">
            <v>75</v>
          </cell>
          <cell r="H271">
            <v>75</v>
          </cell>
          <cell r="I271">
            <v>75</v>
          </cell>
          <cell r="J271">
            <v>75</v>
          </cell>
          <cell r="K271">
            <v>75</v>
          </cell>
          <cell r="L271">
            <v>75</v>
          </cell>
          <cell r="M271">
            <v>75</v>
          </cell>
          <cell r="N271">
            <v>75</v>
          </cell>
          <cell r="O271">
            <v>75</v>
          </cell>
        </row>
        <row r="272">
          <cell r="D272">
            <v>75</v>
          </cell>
          <cell r="E272">
            <v>75</v>
          </cell>
          <cell r="F272">
            <v>75</v>
          </cell>
          <cell r="G272">
            <v>75</v>
          </cell>
          <cell r="H272">
            <v>75</v>
          </cell>
          <cell r="I272">
            <v>75</v>
          </cell>
          <cell r="J272">
            <v>75</v>
          </cell>
          <cell r="K272">
            <v>75</v>
          </cell>
          <cell r="L272">
            <v>75</v>
          </cell>
          <cell r="M272">
            <v>75</v>
          </cell>
          <cell r="N272">
            <v>75</v>
          </cell>
          <cell r="O272">
            <v>75</v>
          </cell>
        </row>
        <row r="273">
          <cell r="D273">
            <v>18426.892874454676</v>
          </cell>
          <cell r="E273">
            <v>13989.270386266095</v>
          </cell>
          <cell r="F273">
            <v>0</v>
          </cell>
          <cell r="G273">
            <v>0</v>
          </cell>
          <cell r="H273">
            <v>19839.089574155656</v>
          </cell>
          <cell r="I273">
            <v>21070.856924254018</v>
          </cell>
          <cell r="J273">
            <v>22582.08505833647</v>
          </cell>
          <cell r="K273">
            <v>24401.72124904798</v>
          </cell>
          <cell r="L273">
            <v>21011.607992388203</v>
          </cell>
          <cell r="M273">
            <v>20436.830708661419</v>
          </cell>
          <cell r="N273">
            <v>0</v>
          </cell>
          <cell r="O273">
            <v>0</v>
          </cell>
        </row>
        <row r="274">
          <cell r="D274">
            <v>17229.144837615124</v>
          </cell>
          <cell r="E274">
            <v>13079.9678111588</v>
          </cell>
          <cell r="F274">
            <v>0</v>
          </cell>
          <cell r="G274">
            <v>0</v>
          </cell>
          <cell r="H274">
            <v>18549.54875183554</v>
          </cell>
          <cell r="I274">
            <v>19701.251224177508</v>
          </cell>
          <cell r="J274">
            <v>21114.249529544602</v>
          </cell>
          <cell r="K274">
            <v>22815.609367859863</v>
          </cell>
          <cell r="L274">
            <v>19645.853472882969</v>
          </cell>
          <cell r="M274">
            <v>19108.436712598428</v>
          </cell>
          <cell r="N274">
            <v>0</v>
          </cell>
          <cell r="O274">
            <v>0</v>
          </cell>
        </row>
        <row r="275">
          <cell r="D275">
            <v>5904.6113514650933</v>
          </cell>
          <cell r="E275">
            <v>4498.235580777975</v>
          </cell>
          <cell r="F275">
            <v>0</v>
          </cell>
          <cell r="G275">
            <v>0</v>
          </cell>
          <cell r="H275">
            <v>6341.2121169119791</v>
          </cell>
          <cell r="I275">
            <v>6707.6786557463329</v>
          </cell>
          <cell r="J275">
            <v>7163.4668089942188</v>
          </cell>
          <cell r="K275">
            <v>7699.9131215743455</v>
          </cell>
          <cell r="L275">
            <v>6680.0429940087779</v>
          </cell>
          <cell r="M275">
            <v>6523.4645500724009</v>
          </cell>
          <cell r="N275">
            <v>0</v>
          </cell>
          <cell r="O275">
            <v>0</v>
          </cell>
        </row>
        <row r="276">
          <cell r="D276">
            <v>1.6666700000000001</v>
          </cell>
          <cell r="E276">
            <v>1.6666700000000001</v>
          </cell>
          <cell r="F276">
            <v>1.6666700000000001</v>
          </cell>
          <cell r="G276">
            <v>1.6666700000000001</v>
          </cell>
          <cell r="H276">
            <v>1.6666700000000001</v>
          </cell>
          <cell r="I276">
            <v>1.6666700000000001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</row>
        <row r="280">
          <cell r="D280">
            <v>9958</v>
          </cell>
          <cell r="E280">
            <v>9958</v>
          </cell>
          <cell r="F280">
            <v>9958</v>
          </cell>
          <cell r="G280">
            <v>9958</v>
          </cell>
          <cell r="H280">
            <v>9958</v>
          </cell>
          <cell r="I280">
            <v>9958</v>
          </cell>
          <cell r="J280">
            <v>9958</v>
          </cell>
          <cell r="K280">
            <v>9958</v>
          </cell>
          <cell r="L280">
            <v>9958</v>
          </cell>
          <cell r="M280">
            <v>9958</v>
          </cell>
          <cell r="N280">
            <v>9958</v>
          </cell>
          <cell r="O280">
            <v>9958</v>
          </cell>
        </row>
        <row r="281">
          <cell r="D281">
            <v>9243.2440000000006</v>
          </cell>
          <cell r="E281">
            <v>9243.2440000000006</v>
          </cell>
          <cell r="F281">
            <v>9243.2440000000006</v>
          </cell>
          <cell r="G281">
            <v>9243.2440000000006</v>
          </cell>
          <cell r="H281">
            <v>9243.2440000000006</v>
          </cell>
          <cell r="I281">
            <v>9243.2440000000006</v>
          </cell>
          <cell r="J281">
            <v>9243.2440000000006</v>
          </cell>
          <cell r="K281">
            <v>9243.2440000000006</v>
          </cell>
          <cell r="L281">
            <v>9243.2440000000006</v>
          </cell>
          <cell r="M281">
            <v>9243.2440000000006</v>
          </cell>
          <cell r="N281">
            <v>9243.2440000000006</v>
          </cell>
          <cell r="O281">
            <v>9243.2440000000006</v>
          </cell>
        </row>
        <row r="285">
          <cell r="D285">
            <v>0</v>
          </cell>
          <cell r="E285">
            <v>0</v>
          </cell>
          <cell r="F285">
            <v>0</v>
          </cell>
          <cell r="G285">
            <v>54000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</row>
        <row r="286">
          <cell r="D286">
            <v>0</v>
          </cell>
          <cell r="E286">
            <v>0</v>
          </cell>
          <cell r="F286">
            <v>0</v>
          </cell>
          <cell r="G286">
            <v>54000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</row>
        <row r="287">
          <cell r="D287">
            <v>3600</v>
          </cell>
          <cell r="E287">
            <v>3600</v>
          </cell>
          <cell r="F287">
            <v>0</v>
          </cell>
          <cell r="G287">
            <v>0</v>
          </cell>
          <cell r="H287">
            <v>3150</v>
          </cell>
          <cell r="I287">
            <v>3075</v>
          </cell>
          <cell r="J287">
            <v>4500</v>
          </cell>
          <cell r="K287">
            <v>4500</v>
          </cell>
          <cell r="L287">
            <v>4500</v>
          </cell>
          <cell r="M287">
            <v>3750</v>
          </cell>
          <cell r="N287">
            <v>0</v>
          </cell>
          <cell r="O287">
            <v>0</v>
          </cell>
        </row>
        <row r="288">
          <cell r="D288">
            <v>1050</v>
          </cell>
          <cell r="E288">
            <v>1800</v>
          </cell>
          <cell r="F288">
            <v>0</v>
          </cell>
          <cell r="G288">
            <v>0</v>
          </cell>
          <cell r="H288">
            <v>1500</v>
          </cell>
          <cell r="I288">
            <v>1500</v>
          </cell>
          <cell r="J288">
            <v>1800</v>
          </cell>
          <cell r="K288">
            <v>2250</v>
          </cell>
          <cell r="L288">
            <v>1500</v>
          </cell>
          <cell r="M288">
            <v>1125</v>
          </cell>
          <cell r="N288">
            <v>0</v>
          </cell>
          <cell r="O288">
            <v>0</v>
          </cell>
        </row>
        <row r="289"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</row>
        <row r="294">
          <cell r="D294" t="str">
            <v xml:space="preserve"> </v>
          </cell>
          <cell r="E294" t="str">
            <v xml:space="preserve"> </v>
          </cell>
          <cell r="F294" t="str">
            <v xml:space="preserve"> </v>
          </cell>
          <cell r="G294" t="str">
            <v xml:space="preserve"> </v>
          </cell>
          <cell r="H294" t="str">
            <v xml:space="preserve"> </v>
          </cell>
          <cell r="I294" t="str">
            <v xml:space="preserve"> </v>
          </cell>
          <cell r="J294" t="str">
            <v xml:space="preserve"> </v>
          </cell>
          <cell r="K294" t="str">
            <v xml:space="preserve"> </v>
          </cell>
          <cell r="L294" t="str">
            <v xml:space="preserve"> </v>
          </cell>
          <cell r="M294" t="str">
            <v xml:space="preserve"> </v>
          </cell>
          <cell r="N294" t="str">
            <v xml:space="preserve"> </v>
          </cell>
          <cell r="O294" t="str">
            <v xml:space="preserve"> </v>
          </cell>
        </row>
        <row r="297">
          <cell r="D297" t="str">
            <v xml:space="preserve"> </v>
          </cell>
          <cell r="E297" t="str">
            <v xml:space="preserve"> </v>
          </cell>
          <cell r="F297" t="str">
            <v xml:space="preserve"> </v>
          </cell>
          <cell r="G297" t="str">
            <v xml:space="preserve"> </v>
          </cell>
          <cell r="H297" t="str">
            <v xml:space="preserve"> </v>
          </cell>
          <cell r="I297" t="str">
            <v xml:space="preserve"> </v>
          </cell>
          <cell r="J297" t="str">
            <v xml:space="preserve"> </v>
          </cell>
          <cell r="K297" t="str">
            <v xml:space="preserve"> </v>
          </cell>
          <cell r="L297" t="str">
            <v xml:space="preserve"> </v>
          </cell>
          <cell r="M297" t="str">
            <v xml:space="preserve"> </v>
          </cell>
          <cell r="N297" t="str">
            <v xml:space="preserve"> </v>
          </cell>
          <cell r="O297" t="str">
            <v xml:space="preserve"> </v>
          </cell>
        </row>
        <row r="299">
          <cell r="D299" t="str">
            <v xml:space="preserve"> </v>
          </cell>
          <cell r="E299" t="str">
            <v xml:space="preserve"> </v>
          </cell>
          <cell r="F299" t="str">
            <v xml:space="preserve"> </v>
          </cell>
          <cell r="G299" t="str">
            <v xml:space="preserve"> </v>
          </cell>
          <cell r="H299" t="str">
            <v xml:space="preserve"> </v>
          </cell>
          <cell r="I299" t="str">
            <v xml:space="preserve"> </v>
          </cell>
          <cell r="J299" t="str">
            <v xml:space="preserve"> </v>
          </cell>
          <cell r="K299" t="str">
            <v xml:space="preserve"> </v>
          </cell>
          <cell r="L299" t="str">
            <v xml:space="preserve"> </v>
          </cell>
          <cell r="M299" t="str">
            <v xml:space="preserve"> </v>
          </cell>
          <cell r="N299" t="str">
            <v xml:space="preserve"> </v>
          </cell>
          <cell r="O299" t="str">
            <v xml:space="preserve"> </v>
          </cell>
        </row>
        <row r="322">
          <cell r="E322" t="str">
            <v xml:space="preserve"> L O G R O    I N D I C E S - O B J E T I V O  </v>
          </cell>
          <cell r="K322" t="str">
            <v xml:space="preserve"> L O G R O    I N D I C E S - O B J E T I V O  </v>
          </cell>
        </row>
        <row r="323">
          <cell r="D323">
            <v>91.666666666666657</v>
          </cell>
          <cell r="E323">
            <v>89.285714285714292</v>
          </cell>
          <cell r="F323">
            <v>100</v>
          </cell>
          <cell r="G323">
            <v>0</v>
          </cell>
          <cell r="H323">
            <v>91.666666666666657</v>
          </cell>
          <cell r="I323">
            <v>91.527777777777771</v>
          </cell>
          <cell r="J323">
            <v>88.709677419354833</v>
          </cell>
          <cell r="K323">
            <v>87.903225806451616</v>
          </cell>
          <cell r="L323">
            <v>88.888888888888886</v>
          </cell>
          <cell r="M323">
            <v>91.263440860215056</v>
          </cell>
          <cell r="N323">
            <v>100</v>
          </cell>
          <cell r="O323">
            <v>100</v>
          </cell>
        </row>
        <row r="324">
          <cell r="D324">
            <v>3191.7223199848549</v>
          </cell>
          <cell r="E324">
            <v>3203.0859447005491</v>
          </cell>
          <cell r="F324">
            <v>0</v>
          </cell>
          <cell r="G324">
            <v>0</v>
          </cell>
          <cell r="H324">
            <v>3183.6741026648183</v>
          </cell>
          <cell r="I324">
            <v>3170.7523681438875</v>
          </cell>
          <cell r="J324">
            <v>3158.8669646619114</v>
          </cell>
          <cell r="K324">
            <v>3142.2264881264796</v>
          </cell>
          <cell r="L324">
            <v>3165.8628010972466</v>
          </cell>
          <cell r="M324">
            <v>3178.6073347512597</v>
          </cell>
          <cell r="N324">
            <v>0</v>
          </cell>
          <cell r="O324">
            <v>0</v>
          </cell>
        </row>
        <row r="331">
          <cell r="D331">
            <v>91.666666666666657</v>
          </cell>
          <cell r="E331">
            <v>89.285714285714292</v>
          </cell>
          <cell r="F331">
            <v>100</v>
          </cell>
          <cell r="G331">
            <v>0</v>
          </cell>
          <cell r="H331">
            <v>91.666666666666657</v>
          </cell>
          <cell r="I331">
            <v>91.527777777777771</v>
          </cell>
          <cell r="J331">
            <v>88.709677419354833</v>
          </cell>
          <cell r="K331">
            <v>87.903225806451616</v>
          </cell>
          <cell r="L331">
            <v>88.888888888888886</v>
          </cell>
          <cell r="M331">
            <v>91.263440860215056</v>
          </cell>
          <cell r="N331">
            <v>100</v>
          </cell>
          <cell r="O331">
            <v>100</v>
          </cell>
        </row>
        <row r="332">
          <cell r="D332">
            <v>33.023105509775405</v>
          </cell>
          <cell r="E332">
            <v>27.756488861639077</v>
          </cell>
          <cell r="F332">
            <v>0</v>
          </cell>
          <cell r="G332">
            <v>0</v>
          </cell>
          <cell r="H332">
            <v>35.553923968020889</v>
          </cell>
          <cell r="I332">
            <v>39.020105415285215</v>
          </cell>
          <cell r="J332">
            <v>40.469686484473961</v>
          </cell>
          <cell r="K332">
            <v>43.73068324202147</v>
          </cell>
          <cell r="L332">
            <v>38.91038517108926</v>
          </cell>
          <cell r="M332">
            <v>36.625144639178167</v>
          </cell>
          <cell r="N332">
            <v>0</v>
          </cell>
          <cell r="O332">
            <v>0</v>
          </cell>
        </row>
        <row r="333">
          <cell r="D333">
            <v>25.19329438419993</v>
          </cell>
          <cell r="E333">
            <v>25.103915844979738</v>
          </cell>
          <cell r="F333">
            <v>0</v>
          </cell>
          <cell r="G333">
            <v>0</v>
          </cell>
          <cell r="H333">
            <v>25.256982155521111</v>
          </cell>
          <cell r="I333">
            <v>25.35991167518101</v>
          </cell>
          <cell r="J333">
            <v>25.455329679768951</v>
          </cell>
          <cell r="K333">
            <v>25.590134989901266</v>
          </cell>
          <cell r="L333">
            <v>25.399079193239498</v>
          </cell>
          <cell r="M333">
            <v>25.297242323985405</v>
          </cell>
          <cell r="N333">
            <v>0</v>
          </cell>
          <cell r="O333">
            <v>0</v>
          </cell>
        </row>
        <row r="340">
          <cell r="D340">
            <v>0</v>
          </cell>
          <cell r="E340">
            <v>0</v>
          </cell>
          <cell r="F340">
            <v>0</v>
          </cell>
          <cell r="G340">
            <v>100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</row>
        <row r="341">
          <cell r="D341">
            <v>6.4516129032258061</v>
          </cell>
          <cell r="E341">
            <v>7.1428571428571423</v>
          </cell>
          <cell r="F341">
            <v>0</v>
          </cell>
          <cell r="G341">
            <v>0</v>
          </cell>
          <cell r="H341">
            <v>5.6451612903225801</v>
          </cell>
          <cell r="I341">
            <v>5.6944444444444446</v>
          </cell>
          <cell r="J341">
            <v>8.064516129032258</v>
          </cell>
          <cell r="K341">
            <v>8.064516129032258</v>
          </cell>
          <cell r="L341">
            <v>8.3333333333333321</v>
          </cell>
          <cell r="M341">
            <v>6.7204301075268811</v>
          </cell>
          <cell r="N341">
            <v>0</v>
          </cell>
          <cell r="O341">
            <v>0</v>
          </cell>
        </row>
        <row r="342">
          <cell r="D342">
            <v>1.881720430107527</v>
          </cell>
          <cell r="E342">
            <v>3.5714285714285712</v>
          </cell>
          <cell r="F342">
            <v>0</v>
          </cell>
          <cell r="G342">
            <v>0</v>
          </cell>
          <cell r="H342">
            <v>2.6881720430107525</v>
          </cell>
          <cell r="I342">
            <v>2.7777777777777777</v>
          </cell>
          <cell r="J342">
            <v>3.225806451612903</v>
          </cell>
          <cell r="K342">
            <v>4.032258064516129</v>
          </cell>
          <cell r="L342">
            <v>2.7777777777777777</v>
          </cell>
          <cell r="M342">
            <v>2.0161290322580645</v>
          </cell>
          <cell r="N342">
            <v>0</v>
          </cell>
          <cell r="O342">
            <v>0</v>
          </cell>
        </row>
        <row r="343"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D344">
            <v>6.4999999999999893</v>
          </cell>
          <cell r="E344">
            <v>6.4999999999999893</v>
          </cell>
          <cell r="F344">
            <v>0</v>
          </cell>
          <cell r="G344">
            <v>0</v>
          </cell>
          <cell r="H344">
            <v>6.4999999999999902</v>
          </cell>
          <cell r="I344">
            <v>6.4999999999999964</v>
          </cell>
          <cell r="J344">
            <v>6.4999999999999867</v>
          </cell>
          <cell r="K344">
            <v>6.4999999999999929</v>
          </cell>
          <cell r="L344">
            <v>6.5000000000000018</v>
          </cell>
          <cell r="M344">
            <v>6.499999999999992</v>
          </cell>
          <cell r="N344">
            <v>0</v>
          </cell>
          <cell r="O344">
            <v>0</v>
          </cell>
        </row>
        <row r="345">
          <cell r="D345">
            <v>0</v>
          </cell>
          <cell r="E345">
            <v>0</v>
          </cell>
          <cell r="F345">
            <v>0</v>
          </cell>
          <cell r="G345">
            <v>720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</row>
        <row r="346">
          <cell r="D346">
            <v>48</v>
          </cell>
          <cell r="E346">
            <v>48</v>
          </cell>
          <cell r="F346">
            <v>0</v>
          </cell>
          <cell r="G346">
            <v>0</v>
          </cell>
          <cell r="H346">
            <v>42</v>
          </cell>
          <cell r="I346">
            <v>41</v>
          </cell>
          <cell r="J346">
            <v>60</v>
          </cell>
          <cell r="K346">
            <v>60</v>
          </cell>
          <cell r="L346">
            <v>60</v>
          </cell>
          <cell r="M346">
            <v>50</v>
          </cell>
          <cell r="N346">
            <v>0</v>
          </cell>
          <cell r="O346">
            <v>0</v>
          </cell>
        </row>
        <row r="347">
          <cell r="D347">
            <v>14</v>
          </cell>
          <cell r="E347">
            <v>24</v>
          </cell>
          <cell r="F347">
            <v>0</v>
          </cell>
          <cell r="G347">
            <v>0</v>
          </cell>
          <cell r="H347">
            <v>20</v>
          </cell>
          <cell r="I347">
            <v>20</v>
          </cell>
          <cell r="J347">
            <v>24</v>
          </cell>
          <cell r="K347">
            <v>30</v>
          </cell>
          <cell r="L347">
            <v>20</v>
          </cell>
          <cell r="M347">
            <v>15</v>
          </cell>
          <cell r="N347">
            <v>0</v>
          </cell>
          <cell r="O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</row>
        <row r="349">
          <cell r="D349">
            <v>696</v>
          </cell>
          <cell r="E349">
            <v>624</v>
          </cell>
          <cell r="F349">
            <v>0</v>
          </cell>
          <cell r="G349">
            <v>0</v>
          </cell>
          <cell r="H349">
            <v>702</v>
          </cell>
          <cell r="I349">
            <v>679</v>
          </cell>
          <cell r="J349">
            <v>684</v>
          </cell>
          <cell r="K349">
            <v>684</v>
          </cell>
          <cell r="L349">
            <v>660</v>
          </cell>
          <cell r="M349">
            <v>694</v>
          </cell>
          <cell r="N349">
            <v>0</v>
          </cell>
          <cell r="O349">
            <v>0</v>
          </cell>
        </row>
        <row r="350">
          <cell r="D350">
            <v>35.300561062173706</v>
          </cell>
          <cell r="E350">
            <v>29.891603389457465</v>
          </cell>
          <cell r="F350">
            <v>0</v>
          </cell>
          <cell r="G350">
            <v>0</v>
          </cell>
          <cell r="H350">
            <v>37.681081812261453</v>
          </cell>
          <cell r="I350">
            <v>41.376253164956346</v>
          </cell>
          <cell r="J350">
            <v>44.019658983112024</v>
          </cell>
          <cell r="K350">
            <v>47.566708087812827</v>
          </cell>
          <cell r="L350">
            <v>42.44769291391556</v>
          </cell>
          <cell r="M350">
            <v>39.263843820675156</v>
          </cell>
          <cell r="N350">
            <v>0</v>
          </cell>
          <cell r="O350">
            <v>0</v>
          </cell>
        </row>
        <row r="351">
          <cell r="D351" t="str">
            <v xml:space="preserve">          DATOS  BASICOS  PARA  EVALUACION  DE  INDICES  OBJETIVO</v>
          </cell>
          <cell r="J351" t="str">
            <v xml:space="preserve">          DATOS  BASICOS  PARA  EVALUACION  DE  INDICES  OBJETIVO</v>
          </cell>
        </row>
        <row r="352">
          <cell r="D352" t="str">
            <v>SUBGERENCIA REGIONAL DE GENERACION TERM. BAJA CALIFORNIA</v>
          </cell>
          <cell r="J352" t="str">
            <v>SUBGERENCIA REGIONAL DE GENERACION TERM. BAJA CALIFORNIA</v>
          </cell>
        </row>
        <row r="353">
          <cell r="D353" t="str">
            <v xml:space="preserve">                                      C.T. PRESIDENTE JUAREZ</v>
          </cell>
          <cell r="J353" t="str">
            <v xml:space="preserve">                                      C.T. PRESIDENTE JUAREZ</v>
          </cell>
        </row>
        <row r="354">
          <cell r="D354" t="str">
            <v>MENSUAL</v>
          </cell>
          <cell r="E354" t="str">
            <v xml:space="preserve"> </v>
          </cell>
          <cell r="I354">
            <v>37399</v>
          </cell>
          <cell r="J354" t="str">
            <v>MENSUAL</v>
          </cell>
          <cell r="L354" t="str">
            <v xml:space="preserve"> </v>
          </cell>
          <cell r="O354">
            <v>37399</v>
          </cell>
        </row>
        <row r="355">
          <cell r="D355" t="str">
            <v>ENERO</v>
          </cell>
          <cell r="E355" t="str">
            <v>FEBRERO</v>
          </cell>
          <cell r="F355" t="str">
            <v>MARZO</v>
          </cell>
          <cell r="G355" t="str">
            <v>ABRIL</v>
          </cell>
          <cell r="H355" t="str">
            <v>MAYO</v>
          </cell>
          <cell r="I355" t="str">
            <v>JUNIO</v>
          </cell>
          <cell r="J355" t="str">
            <v>JULIO</v>
          </cell>
          <cell r="K355" t="str">
            <v>AGOSTO</v>
          </cell>
          <cell r="L355" t="str">
            <v>SEPTIEMBRE</v>
          </cell>
          <cell r="M355" t="str">
            <v>OCTUBRE</v>
          </cell>
          <cell r="N355" t="str">
            <v>NOVIEMBRE</v>
          </cell>
          <cell r="O355" t="str">
            <v>DICIEMBRE</v>
          </cell>
        </row>
        <row r="356">
          <cell r="D356">
            <v>31</v>
          </cell>
          <cell r="E356">
            <v>28</v>
          </cell>
          <cell r="F356">
            <v>31</v>
          </cell>
          <cell r="G356">
            <v>30</v>
          </cell>
          <cell r="H356">
            <v>31</v>
          </cell>
          <cell r="I356">
            <v>30</v>
          </cell>
          <cell r="J356">
            <v>31</v>
          </cell>
          <cell r="K356">
            <v>31</v>
          </cell>
          <cell r="L356">
            <v>30</v>
          </cell>
          <cell r="M356">
            <v>31</v>
          </cell>
          <cell r="N356">
            <v>30</v>
          </cell>
          <cell r="O356">
            <v>31</v>
          </cell>
        </row>
        <row r="357">
          <cell r="D357">
            <v>82</v>
          </cell>
          <cell r="E357">
            <v>82</v>
          </cell>
          <cell r="F357">
            <v>82</v>
          </cell>
          <cell r="G357">
            <v>82</v>
          </cell>
          <cell r="H357">
            <v>82</v>
          </cell>
          <cell r="I357">
            <v>82</v>
          </cell>
          <cell r="J357">
            <v>82</v>
          </cell>
          <cell r="K357">
            <v>82</v>
          </cell>
          <cell r="L357">
            <v>82</v>
          </cell>
          <cell r="M357">
            <v>82</v>
          </cell>
          <cell r="N357">
            <v>82</v>
          </cell>
          <cell r="O357">
            <v>82</v>
          </cell>
        </row>
        <row r="358">
          <cell r="D358">
            <v>75</v>
          </cell>
          <cell r="E358">
            <v>75</v>
          </cell>
          <cell r="F358">
            <v>75</v>
          </cell>
          <cell r="G358">
            <v>75</v>
          </cell>
          <cell r="H358">
            <v>75</v>
          </cell>
          <cell r="I358">
            <v>75</v>
          </cell>
          <cell r="J358">
            <v>75</v>
          </cell>
          <cell r="K358">
            <v>75</v>
          </cell>
          <cell r="L358">
            <v>75</v>
          </cell>
          <cell r="M358">
            <v>75</v>
          </cell>
          <cell r="N358">
            <v>75</v>
          </cell>
          <cell r="O358">
            <v>75</v>
          </cell>
        </row>
        <row r="359">
          <cell r="D359">
            <v>18399.873969946679</v>
          </cell>
          <cell r="E359">
            <v>14642.103004291845</v>
          </cell>
          <cell r="F359">
            <v>17230</v>
          </cell>
          <cell r="G359">
            <v>0</v>
          </cell>
          <cell r="H359">
            <v>20159.074889867843</v>
          </cell>
          <cell r="I359">
            <v>21582.440703902066</v>
          </cell>
          <cell r="J359">
            <v>24258.633797515995</v>
          </cell>
          <cell r="K359">
            <v>25894.181264280272</v>
          </cell>
          <cell r="L359">
            <v>22324.833491912465</v>
          </cell>
          <cell r="M359">
            <v>5447.8149606299212</v>
          </cell>
          <cell r="N359">
            <v>0</v>
          </cell>
          <cell r="O359">
            <v>12517.198879551821</v>
          </cell>
        </row>
        <row r="360">
          <cell r="D360">
            <v>17240.681909840037</v>
          </cell>
          <cell r="E360">
            <v>13719.65051502146</v>
          </cell>
          <cell r="F360">
            <v>16144.51</v>
          </cell>
          <cell r="G360">
            <v>0</v>
          </cell>
          <cell r="H360">
            <v>18889.053171806168</v>
          </cell>
          <cell r="I360">
            <v>20222.746939556237</v>
          </cell>
          <cell r="J360">
            <v>22730.339868272487</v>
          </cell>
          <cell r="K360">
            <v>24262.847844630618</v>
          </cell>
          <cell r="L360">
            <v>20918.36898192198</v>
          </cell>
          <cell r="M360">
            <v>5104.6026181102361</v>
          </cell>
          <cell r="N360">
            <v>0</v>
          </cell>
          <cell r="O360">
            <v>11728.615350140057</v>
          </cell>
        </row>
        <row r="361">
          <cell r="D361">
            <v>5923.6697826347554</v>
          </cell>
          <cell r="E361">
            <v>4730.2090300337595</v>
          </cell>
          <cell r="F361">
            <v>5561.8887713177883</v>
          </cell>
          <cell r="G361">
            <v>0</v>
          </cell>
          <cell r="H361">
            <v>6473.8558818663778</v>
          </cell>
          <cell r="I361">
            <v>6903.0460045629279</v>
          </cell>
          <cell r="J361">
            <v>7731.8413755540214</v>
          </cell>
          <cell r="K361">
            <v>8209.8609134298149</v>
          </cell>
          <cell r="L361">
            <v>7131.1741710297565</v>
          </cell>
          <cell r="M361">
            <v>1747.156237862559</v>
          </cell>
          <cell r="N361">
            <v>0</v>
          </cell>
          <cell r="O361">
            <v>4052.7567635989535</v>
          </cell>
        </row>
        <row r="362">
          <cell r="D362">
            <v>1.6666700000000001</v>
          </cell>
          <cell r="E362">
            <v>1.6666700000000001</v>
          </cell>
          <cell r="F362">
            <v>1.6666700000000001</v>
          </cell>
          <cell r="G362">
            <v>1.6666700000000001</v>
          </cell>
          <cell r="H362">
            <v>1.6666700000000001</v>
          </cell>
          <cell r="I362">
            <v>1.6666700000000001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</row>
        <row r="366">
          <cell r="D366">
            <v>9958</v>
          </cell>
          <cell r="E366">
            <v>9958</v>
          </cell>
          <cell r="F366">
            <v>9958</v>
          </cell>
          <cell r="G366">
            <v>9958</v>
          </cell>
          <cell r="H366">
            <v>9958</v>
          </cell>
          <cell r="I366">
            <v>9958</v>
          </cell>
          <cell r="J366">
            <v>9958</v>
          </cell>
          <cell r="K366">
            <v>9958</v>
          </cell>
          <cell r="L366">
            <v>9958</v>
          </cell>
          <cell r="M366">
            <v>9958</v>
          </cell>
          <cell r="N366">
            <v>9958</v>
          </cell>
          <cell r="O366">
            <v>9958</v>
          </cell>
        </row>
        <row r="367">
          <cell r="D367">
            <v>9243.2440000000006</v>
          </cell>
          <cell r="E367">
            <v>9243.2440000000006</v>
          </cell>
          <cell r="F367">
            <v>9243.2440000000006</v>
          </cell>
          <cell r="G367">
            <v>9243.2440000000006</v>
          </cell>
          <cell r="H367">
            <v>9243.2440000000006</v>
          </cell>
          <cell r="I367">
            <v>9243.2440000000006</v>
          </cell>
          <cell r="J367">
            <v>9243.2440000000006</v>
          </cell>
          <cell r="K367">
            <v>9243.2440000000006</v>
          </cell>
          <cell r="L367">
            <v>9243.2440000000006</v>
          </cell>
          <cell r="M367">
            <v>9243.2440000000006</v>
          </cell>
          <cell r="N367">
            <v>9243.2440000000006</v>
          </cell>
          <cell r="O367">
            <v>9243.2440000000006</v>
          </cell>
        </row>
        <row r="371"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39600</v>
          </cell>
          <cell r="N371">
            <v>14400</v>
          </cell>
          <cell r="O371">
            <v>0</v>
          </cell>
        </row>
        <row r="372"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39600</v>
          </cell>
          <cell r="N372">
            <v>14400</v>
          </cell>
          <cell r="O372">
            <v>0</v>
          </cell>
        </row>
        <row r="373">
          <cell r="D373">
            <v>3375</v>
          </cell>
          <cell r="E373">
            <v>1500</v>
          </cell>
          <cell r="F373">
            <v>1500</v>
          </cell>
          <cell r="G373">
            <v>3600</v>
          </cell>
          <cell r="H373">
            <v>2625</v>
          </cell>
          <cell r="I373">
            <v>1875</v>
          </cell>
          <cell r="J373">
            <v>1125</v>
          </cell>
          <cell r="K373">
            <v>1500</v>
          </cell>
          <cell r="L373">
            <v>1500</v>
          </cell>
          <cell r="M373">
            <v>1875</v>
          </cell>
          <cell r="N373">
            <v>0</v>
          </cell>
          <cell r="O373">
            <v>2250</v>
          </cell>
        </row>
        <row r="374">
          <cell r="D374">
            <v>1350</v>
          </cell>
          <cell r="E374">
            <v>1800</v>
          </cell>
          <cell r="F374">
            <v>1125</v>
          </cell>
          <cell r="G374">
            <v>0</v>
          </cell>
          <cell r="H374">
            <v>1200</v>
          </cell>
          <cell r="I374">
            <v>1500</v>
          </cell>
          <cell r="J374">
            <v>1500</v>
          </cell>
          <cell r="K374">
            <v>2250</v>
          </cell>
          <cell r="L374">
            <v>1500</v>
          </cell>
          <cell r="M374">
            <v>750</v>
          </cell>
          <cell r="N374">
            <v>0</v>
          </cell>
          <cell r="O374">
            <v>750</v>
          </cell>
        </row>
        <row r="375"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</row>
        <row r="380">
          <cell r="D380" t="str">
            <v xml:space="preserve"> </v>
          </cell>
          <cell r="E380" t="str">
            <v xml:space="preserve"> </v>
          </cell>
          <cell r="F380" t="str">
            <v xml:space="preserve"> </v>
          </cell>
          <cell r="G380" t="str">
            <v xml:space="preserve"> </v>
          </cell>
          <cell r="H380" t="str">
            <v xml:space="preserve"> </v>
          </cell>
          <cell r="I380" t="str">
            <v xml:space="preserve"> </v>
          </cell>
          <cell r="J380" t="str">
            <v xml:space="preserve"> </v>
          </cell>
          <cell r="K380" t="str">
            <v xml:space="preserve"> </v>
          </cell>
          <cell r="L380" t="str">
            <v xml:space="preserve"> </v>
          </cell>
          <cell r="M380" t="str">
            <v xml:space="preserve"> </v>
          </cell>
          <cell r="N380" t="str">
            <v xml:space="preserve"> </v>
          </cell>
          <cell r="O380" t="str">
            <v xml:space="preserve"> </v>
          </cell>
        </row>
        <row r="383">
          <cell r="D383" t="str">
            <v xml:space="preserve"> </v>
          </cell>
          <cell r="E383" t="str">
            <v xml:space="preserve"> </v>
          </cell>
          <cell r="F383" t="str">
            <v xml:space="preserve"> </v>
          </cell>
          <cell r="G383" t="str">
            <v xml:space="preserve"> </v>
          </cell>
          <cell r="H383" t="str">
            <v xml:space="preserve"> </v>
          </cell>
          <cell r="I383" t="str">
            <v xml:space="preserve"> </v>
          </cell>
          <cell r="J383" t="str">
            <v xml:space="preserve"> </v>
          </cell>
          <cell r="K383" t="str">
            <v xml:space="preserve"> </v>
          </cell>
          <cell r="L383" t="str">
            <v xml:space="preserve"> </v>
          </cell>
          <cell r="M383" t="str">
            <v xml:space="preserve"> </v>
          </cell>
          <cell r="N383" t="str">
            <v xml:space="preserve"> </v>
          </cell>
          <cell r="O383" t="str">
            <v xml:space="preserve"> </v>
          </cell>
        </row>
        <row r="385">
          <cell r="D385" t="str">
            <v xml:space="preserve"> </v>
          </cell>
          <cell r="E385" t="str">
            <v xml:space="preserve"> </v>
          </cell>
          <cell r="F385" t="str">
            <v xml:space="preserve"> </v>
          </cell>
          <cell r="G385" t="str">
            <v xml:space="preserve"> </v>
          </cell>
          <cell r="H385" t="str">
            <v xml:space="preserve"> </v>
          </cell>
          <cell r="I385" t="str">
            <v xml:space="preserve"> </v>
          </cell>
          <cell r="J385" t="str">
            <v xml:space="preserve"> </v>
          </cell>
          <cell r="K385" t="str">
            <v xml:space="preserve"> </v>
          </cell>
          <cell r="L385" t="str">
            <v xml:space="preserve"> </v>
          </cell>
          <cell r="M385" t="str">
            <v xml:space="preserve"> </v>
          </cell>
          <cell r="N385" t="str">
            <v xml:space="preserve"> </v>
          </cell>
          <cell r="O385" t="str">
            <v xml:space="preserve"> </v>
          </cell>
        </row>
        <row r="408">
          <cell r="E408" t="str">
            <v xml:space="preserve"> L O G R O    I N D I C E S - O B J E T I V O  </v>
          </cell>
          <cell r="K408" t="str">
            <v xml:space="preserve"> L O G R O    I N D I C E S - O B J E T I V O  </v>
          </cell>
        </row>
        <row r="409">
          <cell r="D409">
            <v>91.532258064516128</v>
          </cell>
          <cell r="E409">
            <v>93.452380952380949</v>
          </cell>
          <cell r="F409">
            <v>95.295698924731184</v>
          </cell>
          <cell r="G409">
            <v>93.333333333333329</v>
          </cell>
          <cell r="H409">
            <v>93.145161290322577</v>
          </cell>
          <cell r="I409">
            <v>93.75</v>
          </cell>
          <cell r="J409">
            <v>95.295698924731184</v>
          </cell>
          <cell r="K409">
            <v>93.27956989247312</v>
          </cell>
          <cell r="L409">
            <v>94.444444444444443</v>
          </cell>
          <cell r="M409">
            <v>24.327956989247312</v>
          </cell>
          <cell r="N409">
            <v>73.333333333333329</v>
          </cell>
          <cell r="O409">
            <v>94.623655913978496</v>
          </cell>
        </row>
        <row r="410">
          <cell r="D410">
            <v>3206.7235476355472</v>
          </cell>
          <cell r="E410">
            <v>3218.0368451678246</v>
          </cell>
          <cell r="F410">
            <v>3215.3623808624502</v>
          </cell>
          <cell r="G410">
            <v>0</v>
          </cell>
          <cell r="H410">
            <v>3198.6617769604204</v>
          </cell>
          <cell r="I410">
            <v>3185.7350377654079</v>
          </cell>
          <cell r="J410">
            <v>3173.8669646619114</v>
          </cell>
          <cell r="K410">
            <v>3157.22648812648</v>
          </cell>
          <cell r="L410">
            <v>3180.862801097247</v>
          </cell>
          <cell r="M410">
            <v>3193.6073347512602</v>
          </cell>
          <cell r="N410">
            <v>0</v>
          </cell>
          <cell r="O410">
            <v>3224.1520039955917</v>
          </cell>
        </row>
        <row r="417">
          <cell r="D417">
            <v>91.532258064516128</v>
          </cell>
          <cell r="E417">
            <v>93.452380952380949</v>
          </cell>
          <cell r="F417">
            <v>95.295698924731184</v>
          </cell>
          <cell r="G417">
            <v>93.333333333333329</v>
          </cell>
          <cell r="H417">
            <v>93.145161290322577</v>
          </cell>
          <cell r="I417">
            <v>93.75</v>
          </cell>
          <cell r="J417">
            <v>95.295698924731184</v>
          </cell>
          <cell r="K417">
            <v>93.27956989247312</v>
          </cell>
          <cell r="L417">
            <v>94.444444444444443</v>
          </cell>
          <cell r="M417">
            <v>24.327956989247312</v>
          </cell>
          <cell r="N417">
            <v>73.333333333333329</v>
          </cell>
          <cell r="O417">
            <v>94.623655913978496</v>
          </cell>
        </row>
        <row r="418">
          <cell r="D418">
            <v>32.974684533954616</v>
          </cell>
          <cell r="E418">
            <v>29.05179167518223</v>
          </cell>
          <cell r="F418">
            <v>30.878136200716845</v>
          </cell>
          <cell r="G418">
            <v>0</v>
          </cell>
          <cell r="H418">
            <v>36.127374354601869</v>
          </cell>
          <cell r="I418">
            <v>39.967482785003824</v>
          </cell>
          <cell r="J418">
            <v>43.474254117412173</v>
          </cell>
          <cell r="K418">
            <v>46.405342767527372</v>
          </cell>
          <cell r="L418">
            <v>41.342284244282347</v>
          </cell>
          <cell r="M418">
            <v>9.7631092484407187</v>
          </cell>
          <cell r="N418">
            <v>0</v>
          </cell>
          <cell r="O418">
            <v>22.432256056544482</v>
          </cell>
        </row>
        <row r="419">
          <cell r="D419">
            <v>25.129076081228302</v>
          </cell>
          <cell r="E419">
            <v>25.040732557491133</v>
          </cell>
          <cell r="F419">
            <v>25.061560861574073</v>
          </cell>
          <cell r="G419">
            <v>0</v>
          </cell>
          <cell r="H419">
            <v>25.192410332477955</v>
          </cell>
          <cell r="I419">
            <v>25.294633434588203</v>
          </cell>
          <cell r="J419">
            <v>25.3892179153085</v>
          </cell>
          <cell r="K419">
            <v>25.523034316051845</v>
          </cell>
          <cell r="L419">
            <v>25.33337809232232</v>
          </cell>
          <cell r="M419">
            <v>25.232281728297156</v>
          </cell>
          <cell r="N419">
            <v>0</v>
          </cell>
          <cell r="O419">
            <v>24.993238501205038</v>
          </cell>
        </row>
        <row r="426"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70.967741935483872</v>
          </cell>
          <cell r="N426">
            <v>26.666666666666668</v>
          </cell>
          <cell r="O426">
            <v>0</v>
          </cell>
        </row>
        <row r="427">
          <cell r="D427">
            <v>6.0483870967741939</v>
          </cell>
          <cell r="E427">
            <v>2.9761904761904758</v>
          </cell>
          <cell r="F427">
            <v>2.6881720430107525</v>
          </cell>
          <cell r="G427">
            <v>6.666666666666667</v>
          </cell>
          <cell r="H427">
            <v>4.704301075268817</v>
          </cell>
          <cell r="I427">
            <v>3.4722222222222223</v>
          </cell>
          <cell r="J427">
            <v>2.0161290322580645</v>
          </cell>
          <cell r="K427">
            <v>2.6881720430107525</v>
          </cell>
          <cell r="L427">
            <v>2.7777777777777777</v>
          </cell>
          <cell r="M427">
            <v>3.3602150537634405</v>
          </cell>
          <cell r="N427">
            <v>0</v>
          </cell>
          <cell r="O427">
            <v>4.032258064516129</v>
          </cell>
        </row>
        <row r="428">
          <cell r="D428">
            <v>2.4193548387096775</v>
          </cell>
          <cell r="E428">
            <v>3.5714285714285712</v>
          </cell>
          <cell r="F428">
            <v>2.0161290322580645</v>
          </cell>
          <cell r="G428">
            <v>0</v>
          </cell>
          <cell r="H428">
            <v>2.1505376344086025</v>
          </cell>
          <cell r="I428">
            <v>2.7777777777777777</v>
          </cell>
          <cell r="J428">
            <v>2.6881720430107525</v>
          </cell>
          <cell r="K428">
            <v>4.032258064516129</v>
          </cell>
          <cell r="L428">
            <v>2.7777777777777777</v>
          </cell>
          <cell r="M428">
            <v>1.3440860215053763</v>
          </cell>
          <cell r="N428">
            <v>0</v>
          </cell>
          <cell r="O428">
            <v>1.3440860215053763</v>
          </cell>
        </row>
        <row r="429"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</row>
        <row r="430">
          <cell r="D430">
            <v>6.3000000000000025</v>
          </cell>
          <cell r="E430">
            <v>6.2999999999999901</v>
          </cell>
          <cell r="F430">
            <v>6.2999999999999989</v>
          </cell>
          <cell r="G430">
            <v>0</v>
          </cell>
          <cell r="H430">
            <v>6.3000000000000025</v>
          </cell>
          <cell r="I430">
            <v>6.2999999999999972</v>
          </cell>
          <cell r="J430">
            <v>6.3</v>
          </cell>
          <cell r="K430">
            <v>6.2999999999999892</v>
          </cell>
          <cell r="L430">
            <v>6.2999999999999972</v>
          </cell>
          <cell r="M430">
            <v>6.3000000000000016</v>
          </cell>
          <cell r="N430">
            <v>0</v>
          </cell>
          <cell r="O430">
            <v>6.2999999999999963</v>
          </cell>
        </row>
        <row r="431"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528</v>
          </cell>
          <cell r="N431">
            <v>192</v>
          </cell>
          <cell r="O431">
            <v>0</v>
          </cell>
        </row>
        <row r="432">
          <cell r="D432">
            <v>45</v>
          </cell>
          <cell r="E432">
            <v>20</v>
          </cell>
          <cell r="F432">
            <v>20</v>
          </cell>
          <cell r="G432">
            <v>48</v>
          </cell>
          <cell r="H432">
            <v>35</v>
          </cell>
          <cell r="I432">
            <v>25</v>
          </cell>
          <cell r="J432">
            <v>15</v>
          </cell>
          <cell r="K432">
            <v>20</v>
          </cell>
          <cell r="L432">
            <v>20</v>
          </cell>
          <cell r="M432">
            <v>25</v>
          </cell>
          <cell r="N432">
            <v>0</v>
          </cell>
          <cell r="O432">
            <v>30</v>
          </cell>
        </row>
        <row r="433">
          <cell r="D433">
            <v>18</v>
          </cell>
          <cell r="E433">
            <v>24</v>
          </cell>
          <cell r="F433">
            <v>15</v>
          </cell>
          <cell r="G433">
            <v>0</v>
          </cell>
          <cell r="H433">
            <v>16</v>
          </cell>
          <cell r="I433">
            <v>20</v>
          </cell>
          <cell r="J433">
            <v>20</v>
          </cell>
          <cell r="K433">
            <v>30</v>
          </cell>
          <cell r="L433">
            <v>20</v>
          </cell>
          <cell r="M433">
            <v>10</v>
          </cell>
          <cell r="N433">
            <v>0</v>
          </cell>
          <cell r="O433">
            <v>10</v>
          </cell>
        </row>
        <row r="434"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</row>
        <row r="435">
          <cell r="D435">
            <v>699</v>
          </cell>
          <cell r="E435">
            <v>652</v>
          </cell>
          <cell r="F435">
            <v>724</v>
          </cell>
          <cell r="G435">
            <v>0</v>
          </cell>
          <cell r="H435">
            <v>709</v>
          </cell>
          <cell r="I435">
            <v>695</v>
          </cell>
          <cell r="J435">
            <v>729</v>
          </cell>
          <cell r="K435">
            <v>724</v>
          </cell>
          <cell r="L435">
            <v>700</v>
          </cell>
          <cell r="M435">
            <v>191</v>
          </cell>
          <cell r="N435">
            <v>0</v>
          </cell>
          <cell r="O435">
            <v>714</v>
          </cell>
        </row>
        <row r="436">
          <cell r="D436">
            <v>35.09751830223496</v>
          </cell>
          <cell r="E436">
            <v>29.942950929022178</v>
          </cell>
          <cell r="F436">
            <v>31.731123388581956</v>
          </cell>
          <cell r="G436">
            <v>0</v>
          </cell>
          <cell r="H436">
            <v>37.910813145026509</v>
          </cell>
          <cell r="I436">
            <v>41.405162021874467</v>
          </cell>
          <cell r="J436">
            <v>44.368786095136706</v>
          </cell>
          <cell r="K436">
            <v>47.687258313591663</v>
          </cell>
          <cell r="L436">
            <v>42.523492365547547</v>
          </cell>
          <cell r="M436">
            <v>38.030121889214108</v>
          </cell>
          <cell r="N436">
            <v>0</v>
          </cell>
          <cell r="O436">
            <v>23.374787823626182</v>
          </cell>
        </row>
        <row r="437">
          <cell r="D437" t="str">
            <v xml:space="preserve">          DATOS  BASICOS  PARA  EVALUACION  DE  INDICES  OBJETIVO</v>
          </cell>
          <cell r="J437" t="str">
            <v xml:space="preserve">          DATOS  BASICOS  PARA  EVALUACION  DE  INDICES  OBJETIVO</v>
          </cell>
        </row>
        <row r="438">
          <cell r="D438" t="str">
            <v>SUBGERENCIA REGIONAL DE GENERACION TERM. BAJA CALIFORNIA</v>
          </cell>
          <cell r="J438" t="str">
            <v>SUBGERENCIA REGIONAL DE GENERACION TERM. BAJA CALIFORNIA</v>
          </cell>
        </row>
        <row r="439">
          <cell r="D439" t="str">
            <v xml:space="preserve">                                      C.T. PRESIDENTE JUAREZ</v>
          </cell>
          <cell r="J439" t="str">
            <v xml:space="preserve">                                      C.T. PRESIDENTE JUAREZ</v>
          </cell>
        </row>
        <row r="440">
          <cell r="D440" t="str">
            <v>MENSUAL</v>
          </cell>
          <cell r="E440" t="str">
            <v xml:space="preserve"> </v>
          </cell>
          <cell r="I440">
            <v>37399</v>
          </cell>
          <cell r="J440" t="str">
            <v>MENSUAL</v>
          </cell>
          <cell r="L440" t="str">
            <v xml:space="preserve"> </v>
          </cell>
          <cell r="O440">
            <v>37399</v>
          </cell>
        </row>
        <row r="441">
          <cell r="D441" t="str">
            <v>ENERO</v>
          </cell>
          <cell r="E441" t="str">
            <v>FEBRERO</v>
          </cell>
          <cell r="F441" t="str">
            <v>MARZO</v>
          </cell>
          <cell r="G441" t="str">
            <v>ABRIL</v>
          </cell>
          <cell r="H441" t="str">
            <v>MAYO</v>
          </cell>
          <cell r="I441" t="str">
            <v>JUNIO</v>
          </cell>
          <cell r="J441" t="str">
            <v>JULIO</v>
          </cell>
          <cell r="K441" t="str">
            <v>AGOSTO</v>
          </cell>
          <cell r="L441" t="str">
            <v>SEPTIEMBRE</v>
          </cell>
          <cell r="M441" t="str">
            <v>OCTUBRE</v>
          </cell>
          <cell r="N441" t="str">
            <v>NOVIEMBRE</v>
          </cell>
          <cell r="O441" t="str">
            <v>DICIEMBRE</v>
          </cell>
        </row>
        <row r="442">
          <cell r="D442">
            <v>31</v>
          </cell>
          <cell r="E442">
            <v>28</v>
          </cell>
          <cell r="F442">
            <v>31</v>
          </cell>
          <cell r="G442">
            <v>30</v>
          </cell>
          <cell r="H442">
            <v>31</v>
          </cell>
          <cell r="I442">
            <v>30</v>
          </cell>
          <cell r="J442">
            <v>31</v>
          </cell>
          <cell r="K442">
            <v>31</v>
          </cell>
          <cell r="L442">
            <v>30</v>
          </cell>
          <cell r="M442">
            <v>31</v>
          </cell>
          <cell r="N442">
            <v>30</v>
          </cell>
          <cell r="O442">
            <v>31</v>
          </cell>
        </row>
        <row r="443">
          <cell r="D443">
            <v>160</v>
          </cell>
          <cell r="E443">
            <v>160</v>
          </cell>
          <cell r="F443">
            <v>160</v>
          </cell>
          <cell r="G443">
            <v>160</v>
          </cell>
          <cell r="H443">
            <v>160</v>
          </cell>
          <cell r="I443">
            <v>160</v>
          </cell>
          <cell r="J443">
            <v>160</v>
          </cell>
          <cell r="K443">
            <v>160</v>
          </cell>
          <cell r="L443">
            <v>160</v>
          </cell>
          <cell r="M443">
            <v>160</v>
          </cell>
          <cell r="N443">
            <v>160</v>
          </cell>
          <cell r="O443">
            <v>160</v>
          </cell>
        </row>
        <row r="444">
          <cell r="D444">
            <v>160</v>
          </cell>
          <cell r="E444">
            <v>160</v>
          </cell>
          <cell r="F444">
            <v>160</v>
          </cell>
          <cell r="G444">
            <v>160</v>
          </cell>
          <cell r="H444">
            <v>160</v>
          </cell>
          <cell r="I444">
            <v>160</v>
          </cell>
          <cell r="J444">
            <v>160</v>
          </cell>
          <cell r="K444">
            <v>160</v>
          </cell>
          <cell r="L444">
            <v>160</v>
          </cell>
          <cell r="M444">
            <v>160</v>
          </cell>
          <cell r="N444">
            <v>160</v>
          </cell>
          <cell r="O444">
            <v>160</v>
          </cell>
        </row>
        <row r="445">
          <cell r="D445">
            <v>63750</v>
          </cell>
          <cell r="E445">
            <v>53705.902702702704</v>
          </cell>
          <cell r="F445">
            <v>44450</v>
          </cell>
          <cell r="G445">
            <v>43828.831908831911</v>
          </cell>
          <cell r="H445">
            <v>62240</v>
          </cell>
          <cell r="I445">
            <v>60996.413199426119</v>
          </cell>
          <cell r="J445">
            <v>65695</v>
          </cell>
          <cell r="K445">
            <v>70083.137254901958</v>
          </cell>
          <cell r="L445">
            <v>57964.433285509331</v>
          </cell>
          <cell r="M445">
            <v>51808.638239339758</v>
          </cell>
          <cell r="N445">
            <v>15263.013698630139</v>
          </cell>
          <cell r="O445">
            <v>0</v>
          </cell>
        </row>
        <row r="446">
          <cell r="D446">
            <v>58905</v>
          </cell>
          <cell r="E446">
            <v>49624.2540972973</v>
          </cell>
          <cell r="F446">
            <v>41071.800000000003</v>
          </cell>
          <cell r="G446">
            <v>40497.840683760689</v>
          </cell>
          <cell r="H446">
            <v>57509.760000000002</v>
          </cell>
          <cell r="I446">
            <v>56360.68579626974</v>
          </cell>
          <cell r="J446">
            <v>60702.18</v>
          </cell>
          <cell r="K446">
            <v>64756.818823529415</v>
          </cell>
          <cell r="L446">
            <v>53559.136355810624</v>
          </cell>
          <cell r="M446">
            <v>47871.181733149941</v>
          </cell>
          <cell r="N446">
            <v>14103.024657534248</v>
          </cell>
          <cell r="O446">
            <v>0</v>
          </cell>
        </row>
        <row r="447">
          <cell r="D447">
            <v>16416.476456765755</v>
          </cell>
          <cell r="E447">
            <v>13888.430079776626</v>
          </cell>
          <cell r="F447">
            <v>11805.586718309789</v>
          </cell>
          <cell r="G447">
            <v>11624.777556029787</v>
          </cell>
          <cell r="H447">
            <v>16069.796300930821</v>
          </cell>
          <cell r="I447">
            <v>15729.763992176579</v>
          </cell>
          <cell r="J447">
            <v>16863.764401827062</v>
          </cell>
          <cell r="K447">
            <v>17878.633677106023</v>
          </cell>
          <cell r="L447">
            <v>15004.290920337884</v>
          </cell>
          <cell r="M447">
            <v>13596.142971373773</v>
          </cell>
          <cell r="N447">
            <v>4030.5717111432591</v>
          </cell>
          <cell r="O447">
            <v>0</v>
          </cell>
        </row>
        <row r="448">
          <cell r="D448">
            <v>0</v>
          </cell>
          <cell r="E448">
            <v>30</v>
          </cell>
          <cell r="F448">
            <v>15</v>
          </cell>
          <cell r="G448">
            <v>15</v>
          </cell>
          <cell r="H448">
            <v>15</v>
          </cell>
          <cell r="I448">
            <v>15</v>
          </cell>
          <cell r="J448">
            <v>15</v>
          </cell>
          <cell r="K448">
            <v>15</v>
          </cell>
          <cell r="L448">
            <v>15</v>
          </cell>
          <cell r="M448">
            <v>15</v>
          </cell>
          <cell r="N448">
            <v>15</v>
          </cell>
          <cell r="O448">
            <v>15</v>
          </cell>
        </row>
        <row r="449"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</row>
        <row r="452">
          <cell r="D452">
            <v>9958</v>
          </cell>
          <cell r="E452">
            <v>9958</v>
          </cell>
          <cell r="F452">
            <v>9958</v>
          </cell>
          <cell r="G452">
            <v>9958</v>
          </cell>
          <cell r="H452">
            <v>9958</v>
          </cell>
          <cell r="I452">
            <v>9958</v>
          </cell>
          <cell r="J452">
            <v>9958</v>
          </cell>
          <cell r="K452">
            <v>9958</v>
          </cell>
          <cell r="L452">
            <v>9958</v>
          </cell>
          <cell r="M452">
            <v>9958</v>
          </cell>
          <cell r="N452">
            <v>9958</v>
          </cell>
          <cell r="O452">
            <v>9958</v>
          </cell>
        </row>
        <row r="453">
          <cell r="D453">
            <v>9243.2440000000006</v>
          </cell>
          <cell r="E453">
            <v>9243.2440000000006</v>
          </cell>
          <cell r="F453">
            <v>9243.2440000000006</v>
          </cell>
          <cell r="G453">
            <v>9243.2440000000006</v>
          </cell>
          <cell r="H453">
            <v>9243.2440000000006</v>
          </cell>
          <cell r="I453">
            <v>9243.2440000000006</v>
          </cell>
          <cell r="J453">
            <v>9243.2440000000006</v>
          </cell>
          <cell r="K453">
            <v>9243.2440000000006</v>
          </cell>
          <cell r="L453">
            <v>9243.2440000000006</v>
          </cell>
          <cell r="M453">
            <v>9243.2440000000006</v>
          </cell>
          <cell r="N453">
            <v>9243.2440000000006</v>
          </cell>
          <cell r="O453">
            <v>9243.2440000000006</v>
          </cell>
        </row>
        <row r="454">
          <cell r="D454">
            <v>8.61</v>
          </cell>
          <cell r="E454">
            <v>8.61</v>
          </cell>
          <cell r="F454">
            <v>8.61</v>
          </cell>
          <cell r="G454">
            <v>8.61</v>
          </cell>
          <cell r="H454">
            <v>8.61</v>
          </cell>
          <cell r="I454">
            <v>8.61</v>
          </cell>
          <cell r="J454">
            <v>8.61</v>
          </cell>
          <cell r="K454">
            <v>8.61</v>
          </cell>
          <cell r="L454">
            <v>8.61</v>
          </cell>
          <cell r="M454">
            <v>8.61</v>
          </cell>
          <cell r="N454">
            <v>8.61</v>
          </cell>
          <cell r="O454">
            <v>8.61</v>
          </cell>
        </row>
        <row r="457"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76800</v>
          </cell>
          <cell r="O457">
            <v>96000</v>
          </cell>
        </row>
        <row r="458"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76800</v>
          </cell>
          <cell r="O458">
            <v>96000</v>
          </cell>
        </row>
        <row r="459">
          <cell r="D459">
            <v>2880</v>
          </cell>
          <cell r="E459">
            <v>3840</v>
          </cell>
          <cell r="F459">
            <v>1920</v>
          </cell>
          <cell r="G459">
            <v>1920</v>
          </cell>
          <cell r="H459">
            <v>1280</v>
          </cell>
          <cell r="I459">
            <v>640</v>
          </cell>
          <cell r="J459">
            <v>1280</v>
          </cell>
          <cell r="K459">
            <v>2880</v>
          </cell>
          <cell r="L459">
            <v>960</v>
          </cell>
          <cell r="M459">
            <v>960</v>
          </cell>
          <cell r="N459">
            <v>640</v>
          </cell>
          <cell r="O459">
            <v>0</v>
          </cell>
        </row>
        <row r="460">
          <cell r="D460">
            <v>960</v>
          </cell>
          <cell r="E460">
            <v>1920</v>
          </cell>
          <cell r="F460">
            <v>1920</v>
          </cell>
          <cell r="G460">
            <v>1600</v>
          </cell>
          <cell r="H460">
            <v>1920</v>
          </cell>
          <cell r="I460">
            <v>2560</v>
          </cell>
          <cell r="J460">
            <v>3200</v>
          </cell>
          <cell r="K460">
            <v>3840</v>
          </cell>
          <cell r="L460">
            <v>3200</v>
          </cell>
          <cell r="M460">
            <v>1920</v>
          </cell>
          <cell r="N460">
            <v>896</v>
          </cell>
          <cell r="O460">
            <v>0</v>
          </cell>
        </row>
        <row r="461"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</row>
        <row r="466">
          <cell r="D466" t="str">
            <v xml:space="preserve"> </v>
          </cell>
          <cell r="E466" t="str">
            <v xml:space="preserve"> </v>
          </cell>
          <cell r="F466" t="str">
            <v xml:space="preserve"> </v>
          </cell>
          <cell r="G466" t="str">
            <v xml:space="preserve"> </v>
          </cell>
          <cell r="H466" t="str">
            <v xml:space="preserve"> </v>
          </cell>
          <cell r="I466" t="str">
            <v xml:space="preserve"> </v>
          </cell>
          <cell r="J466" t="str">
            <v xml:space="preserve"> </v>
          </cell>
          <cell r="K466" t="str">
            <v xml:space="preserve"> </v>
          </cell>
          <cell r="L466" t="str">
            <v xml:space="preserve"> </v>
          </cell>
          <cell r="M466" t="str">
            <v xml:space="preserve"> </v>
          </cell>
          <cell r="N466" t="str">
            <v xml:space="preserve"> </v>
          </cell>
          <cell r="O466" t="str">
            <v xml:space="preserve"> </v>
          </cell>
        </row>
        <row r="469">
          <cell r="D469" t="str">
            <v xml:space="preserve"> </v>
          </cell>
          <cell r="E469" t="str">
            <v xml:space="preserve"> </v>
          </cell>
          <cell r="F469" t="str">
            <v xml:space="preserve"> </v>
          </cell>
          <cell r="G469" t="str">
            <v xml:space="preserve"> </v>
          </cell>
          <cell r="H469" t="str">
            <v xml:space="preserve"> </v>
          </cell>
          <cell r="I469" t="str">
            <v xml:space="preserve"> </v>
          </cell>
          <cell r="J469" t="str">
            <v xml:space="preserve"> </v>
          </cell>
          <cell r="K469" t="str">
            <v xml:space="preserve"> </v>
          </cell>
          <cell r="L469" t="str">
            <v xml:space="preserve"> </v>
          </cell>
          <cell r="M469" t="str">
            <v xml:space="preserve"> </v>
          </cell>
          <cell r="N469" t="str">
            <v xml:space="preserve"> </v>
          </cell>
          <cell r="O469" t="str">
            <v xml:space="preserve"> </v>
          </cell>
        </row>
        <row r="471">
          <cell r="D471" t="str">
            <v xml:space="preserve"> </v>
          </cell>
          <cell r="E471" t="str">
            <v xml:space="preserve"> </v>
          </cell>
          <cell r="F471" t="str">
            <v xml:space="preserve"> </v>
          </cell>
          <cell r="G471" t="str">
            <v xml:space="preserve"> </v>
          </cell>
          <cell r="H471" t="str">
            <v xml:space="preserve"> </v>
          </cell>
          <cell r="I471" t="str">
            <v xml:space="preserve"> </v>
          </cell>
          <cell r="J471" t="str">
            <v xml:space="preserve"> </v>
          </cell>
          <cell r="K471" t="str">
            <v xml:space="preserve"> </v>
          </cell>
          <cell r="L471" t="str">
            <v xml:space="preserve"> </v>
          </cell>
          <cell r="M471" t="str">
            <v xml:space="preserve"> </v>
          </cell>
          <cell r="N471" t="str">
            <v xml:space="preserve"> </v>
          </cell>
          <cell r="O471" t="str">
            <v xml:space="preserve"> </v>
          </cell>
        </row>
        <row r="494">
          <cell r="E494" t="str">
            <v xml:space="preserve"> L O G R O    I N D I C E S - O B J E T I V O  </v>
          </cell>
          <cell r="K494" t="str">
            <v xml:space="preserve"> L O G R O    I N D I C E S - O B J E T I V O  </v>
          </cell>
        </row>
        <row r="495">
          <cell r="D495">
            <v>96.774193548387103</v>
          </cell>
          <cell r="E495">
            <v>94.642857142857139</v>
          </cell>
          <cell r="F495">
            <v>96.774193548387103</v>
          </cell>
          <cell r="G495">
            <v>96.944444444444443</v>
          </cell>
          <cell r="H495">
            <v>97.311827956989248</v>
          </cell>
          <cell r="I495">
            <v>97.222222222222214</v>
          </cell>
          <cell r="J495">
            <v>96.236559139784944</v>
          </cell>
          <cell r="K495">
            <v>94.354838709677423</v>
          </cell>
          <cell r="L495">
            <v>96.388888888888886</v>
          </cell>
          <cell r="M495">
            <v>97.58064516129032</v>
          </cell>
          <cell r="N495">
            <v>32</v>
          </cell>
          <cell r="O495">
            <v>19.35483870967742</v>
          </cell>
        </row>
        <row r="496">
          <cell r="D496">
            <v>2564.3180008858567</v>
          </cell>
          <cell r="E496">
            <v>2580.3175643753179</v>
          </cell>
          <cell r="F496">
            <v>2647.8893408532931</v>
          </cell>
          <cell r="G496">
            <v>2644.3365820020877</v>
          </cell>
          <cell r="H496">
            <v>2573.2917773886425</v>
          </cell>
          <cell r="I496">
            <v>2570.2435646751992</v>
          </cell>
          <cell r="J496">
            <v>2558.3075511590514</v>
          </cell>
          <cell r="K496">
            <v>2542.3245847082767</v>
          </cell>
          <cell r="L496">
            <v>2580.0541671492774</v>
          </cell>
          <cell r="M496">
            <v>2615.9545005378855</v>
          </cell>
          <cell r="N496">
            <v>2638.7371822367736</v>
          </cell>
          <cell r="O496">
            <v>0</v>
          </cell>
        </row>
        <row r="503">
          <cell r="D503">
            <v>96.774193548387103</v>
          </cell>
          <cell r="E503">
            <v>94.642857142857139</v>
          </cell>
          <cell r="F503">
            <v>96.774193548387103</v>
          </cell>
          <cell r="G503">
            <v>96.944444444444443</v>
          </cell>
          <cell r="H503">
            <v>97.311827956989248</v>
          </cell>
          <cell r="I503">
            <v>97.222222222222214</v>
          </cell>
          <cell r="J503">
            <v>96.236559139784944</v>
          </cell>
          <cell r="K503">
            <v>94.354838709677423</v>
          </cell>
          <cell r="L503">
            <v>96.388888888888886</v>
          </cell>
          <cell r="M503">
            <v>97.58064516129032</v>
          </cell>
          <cell r="N503">
            <v>32</v>
          </cell>
          <cell r="O503">
            <v>19.35483870967742</v>
          </cell>
        </row>
        <row r="504">
          <cell r="D504">
            <v>53.55342741935484</v>
          </cell>
          <cell r="E504">
            <v>49.949686293436294</v>
          </cell>
          <cell r="F504">
            <v>37.34038978494624</v>
          </cell>
          <cell r="G504">
            <v>38.045861031972144</v>
          </cell>
          <cell r="H504">
            <v>52.284946236559136</v>
          </cell>
          <cell r="I504">
            <v>52.94827534672406</v>
          </cell>
          <cell r="J504">
            <v>55.187331989247312</v>
          </cell>
          <cell r="K504">
            <v>58.873603204722748</v>
          </cell>
          <cell r="L504">
            <v>50.316348338115738</v>
          </cell>
          <cell r="M504">
            <v>43.522041531703429</v>
          </cell>
          <cell r="N504">
            <v>13.24914383561644</v>
          </cell>
          <cell r="O504">
            <v>0</v>
          </cell>
        </row>
        <row r="505">
          <cell r="D505">
            <v>30.98835634759369</v>
          </cell>
          <cell r="E505">
            <v>30.796209387985872</v>
          </cell>
          <cell r="F505">
            <v>30.01031756651598</v>
          </cell>
          <cell r="G505">
            <v>30.050637479679686</v>
          </cell>
          <cell r="H505">
            <v>30.880291422156361</v>
          </cell>
          <cell r="I505">
            <v>30.916914292533924</v>
          </cell>
          <cell r="J505">
            <v>31.061159931298533</v>
          </cell>
          <cell r="K505">
            <v>31.256433768514352</v>
          </cell>
          <cell r="L505">
            <v>30.799353366987802</v>
          </cell>
          <cell r="M505">
            <v>30.376675123233539</v>
          </cell>
          <cell r="N505">
            <v>30.114404926314371</v>
          </cell>
          <cell r="O505">
            <v>0</v>
          </cell>
        </row>
        <row r="512"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66.666666666666657</v>
          </cell>
          <cell r="O512">
            <v>80.645161290322577</v>
          </cell>
        </row>
        <row r="513">
          <cell r="D513">
            <v>2.4193548387096775</v>
          </cell>
          <cell r="E513">
            <v>3.5714285714285712</v>
          </cell>
          <cell r="F513">
            <v>1.6129032258064515</v>
          </cell>
          <cell r="G513">
            <v>1.6666666666666667</v>
          </cell>
          <cell r="H513">
            <v>1.0752688172043012</v>
          </cell>
          <cell r="I513">
            <v>0.55555555555555558</v>
          </cell>
          <cell r="J513">
            <v>1.0752688172043012</v>
          </cell>
          <cell r="K513">
            <v>2.4193548387096775</v>
          </cell>
          <cell r="L513">
            <v>0.83333333333333337</v>
          </cell>
          <cell r="M513">
            <v>0.80645161290322576</v>
          </cell>
          <cell r="N513">
            <v>0.55555555555555558</v>
          </cell>
          <cell r="O513">
            <v>0</v>
          </cell>
        </row>
        <row r="514">
          <cell r="D514">
            <v>0.80645161290322576</v>
          </cell>
          <cell r="E514">
            <v>1.7857142857142856</v>
          </cell>
          <cell r="F514">
            <v>1.6129032258064515</v>
          </cell>
          <cell r="G514">
            <v>1.3888888888888888</v>
          </cell>
          <cell r="H514">
            <v>1.6129032258064515</v>
          </cell>
          <cell r="I514">
            <v>2.2222222222222223</v>
          </cell>
          <cell r="J514">
            <v>2.6881720430107525</v>
          </cell>
          <cell r="K514">
            <v>3.225806451612903</v>
          </cell>
          <cell r="L514">
            <v>2.7777777777777777</v>
          </cell>
          <cell r="M514">
            <v>1.6129032258064515</v>
          </cell>
          <cell r="N514">
            <v>0.77777777777777779</v>
          </cell>
          <cell r="O514">
            <v>0</v>
          </cell>
        </row>
        <row r="515"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</row>
        <row r="516">
          <cell r="D516">
            <v>7.6</v>
          </cell>
          <cell r="E516">
            <v>7.599999999999997</v>
          </cell>
          <cell r="F516">
            <v>7.5999999999999925</v>
          </cell>
          <cell r="G516">
            <v>7.5999999999999925</v>
          </cell>
          <cell r="H516">
            <v>7.599999999999997</v>
          </cell>
          <cell r="I516">
            <v>7.5999999999999899</v>
          </cell>
          <cell r="J516">
            <v>7.6</v>
          </cell>
          <cell r="K516">
            <v>7.5999999999999917</v>
          </cell>
          <cell r="L516">
            <v>7.5999999999999961</v>
          </cell>
          <cell r="M516">
            <v>7.5999999999999917</v>
          </cell>
          <cell r="N516">
            <v>7.6</v>
          </cell>
          <cell r="O516">
            <v>0</v>
          </cell>
        </row>
        <row r="517"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480</v>
          </cell>
          <cell r="O517">
            <v>600</v>
          </cell>
        </row>
        <row r="518">
          <cell r="D518">
            <v>18</v>
          </cell>
          <cell r="E518">
            <v>24</v>
          </cell>
          <cell r="F518">
            <v>12</v>
          </cell>
          <cell r="G518">
            <v>12</v>
          </cell>
          <cell r="H518">
            <v>8</v>
          </cell>
          <cell r="I518">
            <v>4</v>
          </cell>
          <cell r="J518">
            <v>8</v>
          </cell>
          <cell r="K518">
            <v>18</v>
          </cell>
          <cell r="L518">
            <v>6</v>
          </cell>
          <cell r="M518">
            <v>6</v>
          </cell>
          <cell r="N518">
            <v>4</v>
          </cell>
          <cell r="O518">
            <v>0</v>
          </cell>
        </row>
        <row r="519">
          <cell r="D519">
            <v>6</v>
          </cell>
          <cell r="E519">
            <v>12</v>
          </cell>
          <cell r="F519">
            <v>12</v>
          </cell>
          <cell r="G519">
            <v>10</v>
          </cell>
          <cell r="H519">
            <v>12</v>
          </cell>
          <cell r="I519">
            <v>16</v>
          </cell>
          <cell r="J519">
            <v>20</v>
          </cell>
          <cell r="K519">
            <v>24</v>
          </cell>
          <cell r="L519">
            <v>20</v>
          </cell>
          <cell r="M519">
            <v>12</v>
          </cell>
          <cell r="N519">
            <v>5.6</v>
          </cell>
          <cell r="O519">
            <v>0</v>
          </cell>
        </row>
        <row r="520"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</row>
        <row r="521">
          <cell r="D521">
            <v>726</v>
          </cell>
          <cell r="E521">
            <v>648</v>
          </cell>
          <cell r="F521">
            <v>732</v>
          </cell>
          <cell r="G521">
            <v>708</v>
          </cell>
          <cell r="H521">
            <v>736</v>
          </cell>
          <cell r="I521">
            <v>716</v>
          </cell>
          <cell r="J521">
            <v>736</v>
          </cell>
          <cell r="K521">
            <v>736</v>
          </cell>
          <cell r="L521">
            <v>714</v>
          </cell>
          <cell r="M521">
            <v>738</v>
          </cell>
          <cell r="N521">
            <v>236</v>
          </cell>
          <cell r="O521">
            <v>0</v>
          </cell>
        </row>
        <row r="522">
          <cell r="D522">
            <v>54.881198347107429</v>
          </cell>
          <cell r="E522">
            <v>51.799674674674677</v>
          </cell>
          <cell r="F522">
            <v>37.952527322404372</v>
          </cell>
          <cell r="G522">
            <v>38.690706134208966</v>
          </cell>
          <cell r="H522">
            <v>52.853260869565212</v>
          </cell>
          <cell r="I522">
            <v>53.244075767655488</v>
          </cell>
          <cell r="J522">
            <v>55.787194293478258</v>
          </cell>
          <cell r="K522">
            <v>59.513533674339293</v>
          </cell>
          <cell r="L522">
            <v>50.73917479473856</v>
          </cell>
          <cell r="M522">
            <v>43.875879267733531</v>
          </cell>
          <cell r="N522">
            <v>40.421116786626428</v>
          </cell>
          <cell r="O522">
            <v>0</v>
          </cell>
        </row>
        <row r="523">
          <cell r="D523" t="str">
            <v xml:space="preserve">          DATOS  BASICOS  PARA  EVALUACION  DE  INDICES  OBJETIVO</v>
          </cell>
          <cell r="J523" t="str">
            <v xml:space="preserve">          DATOS  BASICOS  PARA  EVALUACION  DE  INDICES  OBJETIVO</v>
          </cell>
        </row>
        <row r="524">
          <cell r="D524" t="str">
            <v>SUBGERENCIA REGIONAL DE GENERACION TERM. BAJA CALIFORNIA</v>
          </cell>
          <cell r="J524" t="str">
            <v>SUBGERENCIA REGIONAL DE GENERACION TERM. BAJA CALIFORNIA</v>
          </cell>
        </row>
        <row r="525">
          <cell r="D525" t="str">
            <v xml:space="preserve">                                      C.T. PRESIDENTE JUAREZ</v>
          </cell>
          <cell r="J525" t="str">
            <v xml:space="preserve">                                      C.T. PRESIDENTE JUAREZ</v>
          </cell>
        </row>
        <row r="526">
          <cell r="D526" t="str">
            <v>MENSUAL</v>
          </cell>
          <cell r="E526" t="str">
            <v xml:space="preserve"> </v>
          </cell>
          <cell r="I526">
            <v>37399</v>
          </cell>
          <cell r="J526" t="str">
            <v>MENSUAL</v>
          </cell>
          <cell r="L526" t="str">
            <v xml:space="preserve"> </v>
          </cell>
          <cell r="O526">
            <v>37399</v>
          </cell>
        </row>
        <row r="527">
          <cell r="D527" t="str">
            <v>ENERO</v>
          </cell>
          <cell r="E527" t="str">
            <v>FEBRERO</v>
          </cell>
          <cell r="F527" t="str">
            <v>MARZO</v>
          </cell>
          <cell r="G527" t="str">
            <v>ABRIL</v>
          </cell>
          <cell r="H527" t="str">
            <v>MAYO</v>
          </cell>
          <cell r="I527" t="str">
            <v>JUNIO</v>
          </cell>
          <cell r="J527" t="str">
            <v>JULIO</v>
          </cell>
          <cell r="K527" t="str">
            <v>AGOSTO</v>
          </cell>
          <cell r="L527" t="str">
            <v>SEPTIEMBRE</v>
          </cell>
          <cell r="M527" t="str">
            <v>OCTUBRE</v>
          </cell>
          <cell r="N527" t="str">
            <v>NOVIEMBRE</v>
          </cell>
          <cell r="O527" t="str">
            <v>DICIEMBRE</v>
          </cell>
        </row>
        <row r="528">
          <cell r="D528">
            <v>31</v>
          </cell>
          <cell r="E528">
            <v>28</v>
          </cell>
          <cell r="F528">
            <v>31</v>
          </cell>
          <cell r="G528">
            <v>30</v>
          </cell>
          <cell r="H528">
            <v>31</v>
          </cell>
          <cell r="I528">
            <v>30</v>
          </cell>
          <cell r="J528">
            <v>31</v>
          </cell>
          <cell r="K528">
            <v>31</v>
          </cell>
          <cell r="L528">
            <v>30</v>
          </cell>
          <cell r="M528">
            <v>31</v>
          </cell>
          <cell r="N528">
            <v>30</v>
          </cell>
          <cell r="O528">
            <v>31</v>
          </cell>
        </row>
        <row r="529">
          <cell r="D529">
            <v>160</v>
          </cell>
          <cell r="E529">
            <v>160</v>
          </cell>
          <cell r="F529">
            <v>160</v>
          </cell>
          <cell r="G529">
            <v>160</v>
          </cell>
          <cell r="H529">
            <v>160</v>
          </cell>
          <cell r="I529">
            <v>160</v>
          </cell>
          <cell r="J529">
            <v>160</v>
          </cell>
          <cell r="K529">
            <v>160</v>
          </cell>
          <cell r="L529">
            <v>160</v>
          </cell>
          <cell r="M529">
            <v>160</v>
          </cell>
          <cell r="N529">
            <v>160</v>
          </cell>
          <cell r="O529">
            <v>160</v>
          </cell>
        </row>
        <row r="530">
          <cell r="D530">
            <v>160</v>
          </cell>
          <cell r="E530">
            <v>160</v>
          </cell>
          <cell r="F530">
            <v>160</v>
          </cell>
          <cell r="G530">
            <v>160</v>
          </cell>
          <cell r="H530">
            <v>160</v>
          </cell>
          <cell r="I530">
            <v>160</v>
          </cell>
          <cell r="J530">
            <v>160</v>
          </cell>
          <cell r="K530">
            <v>160</v>
          </cell>
          <cell r="L530">
            <v>160</v>
          </cell>
          <cell r="M530">
            <v>160</v>
          </cell>
          <cell r="N530">
            <v>160</v>
          </cell>
          <cell r="O530">
            <v>160</v>
          </cell>
        </row>
        <row r="531">
          <cell r="D531">
            <v>63750</v>
          </cell>
          <cell r="E531">
            <v>24404.097297297296</v>
          </cell>
          <cell r="F531">
            <v>0</v>
          </cell>
          <cell r="G531">
            <v>44331.168091168089</v>
          </cell>
          <cell r="H531">
            <v>62240</v>
          </cell>
          <cell r="I531">
            <v>60473.586800573888</v>
          </cell>
          <cell r="J531">
            <v>65695</v>
          </cell>
          <cell r="K531">
            <v>70476.862745098042</v>
          </cell>
          <cell r="L531">
            <v>58465.566714490677</v>
          </cell>
          <cell r="M531">
            <v>51951.361760660242</v>
          </cell>
          <cell r="N531">
            <v>46636.986301369863</v>
          </cell>
          <cell r="O531">
            <v>43630</v>
          </cell>
        </row>
        <row r="532">
          <cell r="D532">
            <v>59096.25</v>
          </cell>
          <cell r="E532">
            <v>22622.598194594593</v>
          </cell>
          <cell r="F532">
            <v>0</v>
          </cell>
          <cell r="G532">
            <v>41094.992820512824</v>
          </cell>
          <cell r="H532">
            <v>57696.480000000003</v>
          </cell>
          <cell r="I532">
            <v>56059.014964131995</v>
          </cell>
          <cell r="J532">
            <v>60899.264999999999</v>
          </cell>
          <cell r="K532">
            <v>65332.051764705888</v>
          </cell>
          <cell r="L532">
            <v>54197.580344332862</v>
          </cell>
          <cell r="M532">
            <v>48158.912352132043</v>
          </cell>
          <cell r="N532">
            <v>43232.486301369863</v>
          </cell>
          <cell r="O532">
            <v>40445.01</v>
          </cell>
        </row>
        <row r="533">
          <cell r="D533">
            <v>16175.914295003013</v>
          </cell>
          <cell r="E533">
            <v>6229.1260478020195</v>
          </cell>
          <cell r="F533">
            <v>0</v>
          </cell>
          <cell r="G533">
            <v>11730.262365340544</v>
          </cell>
          <cell r="H533">
            <v>15851.180560596613</v>
          </cell>
          <cell r="I533">
            <v>15375.257581157306</v>
          </cell>
          <cell r="J533">
            <v>16595.571967272153</v>
          </cell>
          <cell r="K533">
            <v>17650.275832271353</v>
          </cell>
          <cell r="L533">
            <v>14943.789385405353</v>
          </cell>
          <cell r="M533">
            <v>13539.776353665849</v>
          </cell>
          <cell r="N533">
            <v>12263.522912027363</v>
          </cell>
          <cell r="O533">
            <v>11606.251050847282</v>
          </cell>
        </row>
        <row r="534">
          <cell r="D534">
            <v>15</v>
          </cell>
          <cell r="E534">
            <v>15</v>
          </cell>
          <cell r="F534">
            <v>15</v>
          </cell>
          <cell r="G534">
            <v>15</v>
          </cell>
          <cell r="H534">
            <v>15</v>
          </cell>
          <cell r="I534">
            <v>15</v>
          </cell>
          <cell r="J534">
            <v>15</v>
          </cell>
          <cell r="K534">
            <v>15</v>
          </cell>
          <cell r="L534">
            <v>15</v>
          </cell>
          <cell r="M534">
            <v>15</v>
          </cell>
          <cell r="N534">
            <v>15</v>
          </cell>
          <cell r="O534">
            <v>15</v>
          </cell>
        </row>
        <row r="535"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</row>
        <row r="538">
          <cell r="D538">
            <v>9958</v>
          </cell>
          <cell r="E538">
            <v>9958</v>
          </cell>
          <cell r="F538">
            <v>9958</v>
          </cell>
          <cell r="G538">
            <v>9958</v>
          </cell>
          <cell r="H538">
            <v>9958</v>
          </cell>
          <cell r="I538">
            <v>9958</v>
          </cell>
          <cell r="J538">
            <v>9958</v>
          </cell>
          <cell r="K538">
            <v>9958</v>
          </cell>
          <cell r="L538">
            <v>9958</v>
          </cell>
          <cell r="M538">
            <v>9958</v>
          </cell>
          <cell r="N538">
            <v>9958</v>
          </cell>
          <cell r="O538">
            <v>9958</v>
          </cell>
        </row>
        <row r="539">
          <cell r="D539">
            <v>9243.2440000000006</v>
          </cell>
          <cell r="E539">
            <v>9243.2440000000006</v>
          </cell>
          <cell r="F539">
            <v>9243.2440000000006</v>
          </cell>
          <cell r="G539">
            <v>9243.2440000000006</v>
          </cell>
          <cell r="H539">
            <v>9243.2440000000006</v>
          </cell>
          <cell r="I539">
            <v>9243.2440000000006</v>
          </cell>
          <cell r="J539">
            <v>9243.2440000000006</v>
          </cell>
          <cell r="K539">
            <v>9243.2440000000006</v>
          </cell>
          <cell r="L539">
            <v>9243.2440000000006</v>
          </cell>
          <cell r="M539">
            <v>9243.2440000000006</v>
          </cell>
          <cell r="N539">
            <v>9243.2440000000006</v>
          </cell>
          <cell r="O539">
            <v>9243.2440000000006</v>
          </cell>
        </row>
        <row r="540">
          <cell r="D540">
            <v>8.61</v>
          </cell>
          <cell r="E540">
            <v>8.61</v>
          </cell>
          <cell r="F540">
            <v>8.61</v>
          </cell>
          <cell r="G540">
            <v>8.61</v>
          </cell>
          <cell r="H540">
            <v>8.61</v>
          </cell>
          <cell r="I540">
            <v>8.61</v>
          </cell>
          <cell r="J540">
            <v>8.61</v>
          </cell>
          <cell r="K540">
            <v>8.61</v>
          </cell>
          <cell r="L540">
            <v>8.61</v>
          </cell>
          <cell r="M540">
            <v>8.61</v>
          </cell>
          <cell r="N540">
            <v>8.61</v>
          </cell>
          <cell r="O540">
            <v>8.61</v>
          </cell>
        </row>
        <row r="543">
          <cell r="D543">
            <v>0</v>
          </cell>
          <cell r="E543">
            <v>57600</v>
          </cell>
          <cell r="F543">
            <v>115200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</row>
        <row r="544">
          <cell r="D544">
            <v>0</v>
          </cell>
          <cell r="E544">
            <v>57600</v>
          </cell>
          <cell r="F544">
            <v>115200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</row>
        <row r="545">
          <cell r="D545">
            <v>3840</v>
          </cell>
          <cell r="E545">
            <v>3520</v>
          </cell>
          <cell r="F545">
            <v>0</v>
          </cell>
          <cell r="G545">
            <v>2560</v>
          </cell>
          <cell r="H545">
            <v>3200</v>
          </cell>
          <cell r="I545">
            <v>6400</v>
          </cell>
          <cell r="J545">
            <v>5120</v>
          </cell>
          <cell r="K545">
            <v>3840</v>
          </cell>
          <cell r="L545">
            <v>3200</v>
          </cell>
          <cell r="M545">
            <v>2560</v>
          </cell>
          <cell r="N545">
            <v>2560</v>
          </cell>
          <cell r="O545">
            <v>3680</v>
          </cell>
        </row>
        <row r="546">
          <cell r="D546">
            <v>1920</v>
          </cell>
          <cell r="E546">
            <v>1920</v>
          </cell>
          <cell r="F546">
            <v>0</v>
          </cell>
          <cell r="G546">
            <v>960</v>
          </cell>
          <cell r="H546">
            <v>1600</v>
          </cell>
          <cell r="I546">
            <v>960</v>
          </cell>
          <cell r="J546">
            <v>1920</v>
          </cell>
          <cell r="K546">
            <v>2560</v>
          </cell>
          <cell r="L546">
            <v>1600</v>
          </cell>
          <cell r="M546">
            <v>1280</v>
          </cell>
          <cell r="N546">
            <v>1280</v>
          </cell>
          <cell r="O546">
            <v>1280</v>
          </cell>
        </row>
        <row r="547"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</row>
        <row r="552">
          <cell r="D552" t="str">
            <v xml:space="preserve"> </v>
          </cell>
          <cell r="E552" t="str">
            <v xml:space="preserve"> </v>
          </cell>
          <cell r="F552" t="str">
            <v xml:space="preserve"> </v>
          </cell>
          <cell r="G552" t="str">
            <v xml:space="preserve"> </v>
          </cell>
          <cell r="H552" t="str">
            <v xml:space="preserve"> </v>
          </cell>
          <cell r="I552" t="str">
            <v xml:space="preserve"> </v>
          </cell>
          <cell r="J552" t="str">
            <v xml:space="preserve"> </v>
          </cell>
          <cell r="K552" t="str">
            <v xml:space="preserve"> </v>
          </cell>
          <cell r="L552" t="str">
            <v xml:space="preserve"> </v>
          </cell>
          <cell r="M552" t="str">
            <v xml:space="preserve"> </v>
          </cell>
          <cell r="N552" t="str">
            <v xml:space="preserve"> </v>
          </cell>
          <cell r="O552" t="str">
            <v xml:space="preserve"> </v>
          </cell>
        </row>
        <row r="555">
          <cell r="D555" t="str">
            <v xml:space="preserve"> </v>
          </cell>
          <cell r="E555" t="str">
            <v xml:space="preserve"> </v>
          </cell>
          <cell r="F555" t="str">
            <v xml:space="preserve"> </v>
          </cell>
          <cell r="G555" t="str">
            <v xml:space="preserve"> </v>
          </cell>
          <cell r="H555" t="str">
            <v xml:space="preserve"> </v>
          </cell>
          <cell r="I555" t="str">
            <v xml:space="preserve"> </v>
          </cell>
          <cell r="J555" t="str">
            <v xml:space="preserve"> </v>
          </cell>
          <cell r="K555" t="str">
            <v xml:space="preserve"> </v>
          </cell>
          <cell r="L555" t="str">
            <v xml:space="preserve"> </v>
          </cell>
          <cell r="M555" t="str">
            <v xml:space="preserve"> </v>
          </cell>
          <cell r="N555" t="str">
            <v xml:space="preserve"> </v>
          </cell>
          <cell r="O555" t="str">
            <v xml:space="preserve"> </v>
          </cell>
        </row>
        <row r="557">
          <cell r="D557" t="str">
            <v xml:space="preserve"> </v>
          </cell>
          <cell r="E557" t="str">
            <v xml:space="preserve"> </v>
          </cell>
          <cell r="F557" t="str">
            <v xml:space="preserve"> </v>
          </cell>
          <cell r="G557" t="str">
            <v xml:space="preserve"> </v>
          </cell>
          <cell r="H557" t="str">
            <v xml:space="preserve"> </v>
          </cell>
          <cell r="I557" t="str">
            <v xml:space="preserve"> </v>
          </cell>
          <cell r="J557" t="str">
            <v xml:space="preserve"> </v>
          </cell>
          <cell r="K557" t="str">
            <v xml:space="preserve"> </v>
          </cell>
          <cell r="L557" t="str">
            <v xml:space="preserve"> </v>
          </cell>
          <cell r="M557" t="str">
            <v xml:space="preserve"> </v>
          </cell>
          <cell r="N557" t="str">
            <v xml:space="preserve"> </v>
          </cell>
          <cell r="O557" t="str">
            <v xml:space="preserve"> </v>
          </cell>
        </row>
        <row r="580">
          <cell r="E580" t="str">
            <v xml:space="preserve"> L O G R O    I N D I C E S - O B J E T I V O  </v>
          </cell>
          <cell r="K580" t="str">
            <v xml:space="preserve"> L O G R O    I N D I C E S - O B J E T I V O  </v>
          </cell>
        </row>
        <row r="581">
          <cell r="D581">
            <v>95.161290322580655</v>
          </cell>
          <cell r="E581">
            <v>41.369047619047613</v>
          </cell>
          <cell r="F581">
            <v>3.225806451612903</v>
          </cell>
          <cell r="G581">
            <v>96.944444444444443</v>
          </cell>
          <cell r="H581">
            <v>95.967741935483872</v>
          </cell>
          <cell r="I581">
            <v>93.611111111111114</v>
          </cell>
          <cell r="J581">
            <v>94.086021505376351</v>
          </cell>
          <cell r="K581">
            <v>94.623655913978496</v>
          </cell>
          <cell r="L581">
            <v>95.833333333333343</v>
          </cell>
          <cell r="M581">
            <v>96.774193548387103</v>
          </cell>
          <cell r="N581">
            <v>96.666666666666671</v>
          </cell>
          <cell r="O581">
            <v>95.833333333333343</v>
          </cell>
        </row>
        <row r="582">
          <cell r="D582">
            <v>2528.9161287786665</v>
          </cell>
          <cell r="E582">
            <v>2547.4527939575751</v>
          </cell>
          <cell r="F582">
            <v>0</v>
          </cell>
          <cell r="G582">
            <v>2638.0672183858001</v>
          </cell>
          <cell r="H582">
            <v>2538.314663920647</v>
          </cell>
          <cell r="I582">
            <v>2534.0892075498682</v>
          </cell>
          <cell r="J582">
            <v>2517.6551382920484</v>
          </cell>
          <cell r="K582">
            <v>2495.8559241485632</v>
          </cell>
          <cell r="L582">
            <v>2547.6346460000968</v>
          </cell>
          <cell r="M582">
            <v>2597.9634992360834</v>
          </cell>
          <cell r="N582">
            <v>2621.4989327982667</v>
          </cell>
          <cell r="O582">
            <v>2652.1589874934048</v>
          </cell>
        </row>
        <row r="589">
          <cell r="D589">
            <v>95.161290322580655</v>
          </cell>
          <cell r="E589">
            <v>41.369047619047613</v>
          </cell>
          <cell r="F589">
            <v>3.225806451612903</v>
          </cell>
          <cell r="G589">
            <v>96.944444444444443</v>
          </cell>
          <cell r="H589">
            <v>95.967741935483872</v>
          </cell>
          <cell r="I589">
            <v>93.611111111111114</v>
          </cell>
          <cell r="J589">
            <v>94.086021505376351</v>
          </cell>
          <cell r="K589">
            <v>94.623655913978496</v>
          </cell>
          <cell r="L589">
            <v>95.833333333333343</v>
          </cell>
          <cell r="M589">
            <v>96.774193548387103</v>
          </cell>
          <cell r="N589">
            <v>96.666666666666671</v>
          </cell>
          <cell r="O589">
            <v>95.833333333333343</v>
          </cell>
        </row>
        <row r="590">
          <cell r="D590">
            <v>53.55342741935484</v>
          </cell>
          <cell r="E590">
            <v>22.697263111325608</v>
          </cell>
          <cell r="F590">
            <v>0</v>
          </cell>
          <cell r="G590">
            <v>38.481916745805634</v>
          </cell>
          <cell r="H590">
            <v>52.284946236559136</v>
          </cell>
          <cell r="I590">
            <v>52.494432986609276</v>
          </cell>
          <cell r="J590">
            <v>55.187331989247312</v>
          </cell>
          <cell r="K590">
            <v>59.204353784524564</v>
          </cell>
          <cell r="L590">
            <v>50.751359995217605</v>
          </cell>
          <cell r="M590">
            <v>43.641936962920227</v>
          </cell>
          <cell r="N590">
            <v>40.483495053272449</v>
          </cell>
          <cell r="O590">
            <v>36.651545698924728</v>
          </cell>
        </row>
        <row r="591">
          <cell r="D591">
            <v>31.524177133743674</v>
          </cell>
          <cell r="E591">
            <v>31.294789912926525</v>
          </cell>
          <cell r="F591">
            <v>0</v>
          </cell>
          <cell r="G591">
            <v>30.219851656691635</v>
          </cell>
          <cell r="H591">
            <v>31.407453588461905</v>
          </cell>
          <cell r="I591">
            <v>31.459823814600721</v>
          </cell>
          <cell r="J591">
            <v>31.665178756008096</v>
          </cell>
          <cell r="K591">
            <v>31.941747609969266</v>
          </cell>
          <cell r="L591">
            <v>31.292556067710571</v>
          </cell>
          <cell r="M591">
            <v>30.686343369890224</v>
          </cell>
          <cell r="N591">
            <v>30.410845872404135</v>
          </cell>
          <cell r="O591">
            <v>30.059283917721107</v>
          </cell>
        </row>
        <row r="598">
          <cell r="D598">
            <v>0</v>
          </cell>
          <cell r="E598">
            <v>53.571428571428569</v>
          </cell>
          <cell r="F598">
            <v>96.774193548387103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</row>
        <row r="599">
          <cell r="D599">
            <v>3.225806451612903</v>
          </cell>
          <cell r="E599">
            <v>3.2738095238095242</v>
          </cell>
          <cell r="F599">
            <v>0</v>
          </cell>
          <cell r="G599">
            <v>2.2222222222222223</v>
          </cell>
          <cell r="H599">
            <v>2.6881720430107525</v>
          </cell>
          <cell r="I599">
            <v>5.5555555555555554</v>
          </cell>
          <cell r="J599">
            <v>4.3010752688172049</v>
          </cell>
          <cell r="K599">
            <v>3.225806451612903</v>
          </cell>
          <cell r="L599">
            <v>2.7777777777777777</v>
          </cell>
          <cell r="M599">
            <v>2.1505376344086025</v>
          </cell>
          <cell r="N599">
            <v>2.2222222222222223</v>
          </cell>
          <cell r="O599">
            <v>3.0913978494623655</v>
          </cell>
        </row>
        <row r="600">
          <cell r="D600">
            <v>1.6129032258064515</v>
          </cell>
          <cell r="E600">
            <v>1.7857142857142856</v>
          </cell>
          <cell r="F600">
            <v>0</v>
          </cell>
          <cell r="G600">
            <v>0.83333333333333337</v>
          </cell>
          <cell r="H600">
            <v>1.3440860215053763</v>
          </cell>
          <cell r="I600">
            <v>0.83333333333333337</v>
          </cell>
          <cell r="J600">
            <v>1.6129032258064515</v>
          </cell>
          <cell r="K600">
            <v>2.1505376344086025</v>
          </cell>
          <cell r="L600">
            <v>1.3888888888888888</v>
          </cell>
          <cell r="M600">
            <v>1.0752688172043012</v>
          </cell>
          <cell r="N600">
            <v>1.1111111111111112</v>
          </cell>
          <cell r="O600">
            <v>1.0752688172043012</v>
          </cell>
        </row>
        <row r="601"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</row>
      </sheetData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2 "/>
      <sheetName val="Rangos"/>
      <sheetName val="Costos Generación"/>
      <sheetName val="Mercado"/>
      <sheetName val="Información Sombra"/>
      <sheetName val="Cargos Energía Sol"/>
      <sheetName val="PML Sombra Ordenados"/>
      <sheetName val="Cargos Energía Sombra Variacion"/>
      <sheetName val="Cargos Energía Sombra"/>
      <sheetName val="Diferencias Cargos Energía"/>
      <sheetName val="IR Generación"/>
      <sheetName val="Cargos Capacidad Sol"/>
      <sheetName val="Cargos Capacidad Sombra"/>
      <sheetName val="Diferencias Cargos Capacidad"/>
      <sheetName val="IR Capacidad"/>
    </sheetNames>
    <sheetDataSet>
      <sheetData sheetId="0"/>
      <sheetData sheetId="1"/>
      <sheetData sheetId="2">
        <row r="3">
          <cell r="B3" t="str">
            <v>enero</v>
          </cell>
          <cell r="D3" t="str">
            <v>DB1</v>
          </cell>
          <cell r="F3" t="str">
            <v>Baja California</v>
          </cell>
        </row>
        <row r="4">
          <cell r="B4" t="str">
            <v>febrero</v>
          </cell>
          <cell r="D4" t="str">
            <v>DB2</v>
          </cell>
          <cell r="F4" t="str">
            <v>Baja California Sur</v>
          </cell>
        </row>
        <row r="5">
          <cell r="B5" t="str">
            <v>marzo</v>
          </cell>
          <cell r="D5" t="str">
            <v>PDBT</v>
          </cell>
          <cell r="F5" t="str">
            <v>Bajío</v>
          </cell>
        </row>
        <row r="6">
          <cell r="B6" t="str">
            <v>abril</v>
          </cell>
          <cell r="D6" t="str">
            <v>GDBT</v>
          </cell>
          <cell r="F6" t="str">
            <v>Centro Occidente</v>
          </cell>
        </row>
        <row r="7">
          <cell r="B7" t="str">
            <v>mayo</v>
          </cell>
          <cell r="D7" t="str">
            <v>RABT</v>
          </cell>
          <cell r="F7" t="str">
            <v>Centro Oriente</v>
          </cell>
        </row>
        <row r="8">
          <cell r="B8" t="str">
            <v>junio</v>
          </cell>
          <cell r="D8" t="str">
            <v>APBT</v>
          </cell>
          <cell r="F8" t="str">
            <v>Centro Sur</v>
          </cell>
        </row>
        <row r="9">
          <cell r="B9" t="str">
            <v>julio</v>
          </cell>
          <cell r="D9" t="str">
            <v>APMT</v>
          </cell>
          <cell r="F9" t="str">
            <v>Golfo Centro</v>
          </cell>
        </row>
        <row r="10">
          <cell r="B10" t="str">
            <v>agosto</v>
          </cell>
          <cell r="D10" t="str">
            <v>GDMTH</v>
          </cell>
          <cell r="F10" t="str">
            <v>Golfo Norte</v>
          </cell>
        </row>
        <row r="11">
          <cell r="B11" t="str">
            <v>septiembre</v>
          </cell>
          <cell r="D11" t="str">
            <v>GDMTO</v>
          </cell>
          <cell r="F11" t="str">
            <v>Jalisco</v>
          </cell>
        </row>
        <row r="12">
          <cell r="B12" t="str">
            <v>octubre</v>
          </cell>
          <cell r="D12" t="str">
            <v>RAMT</v>
          </cell>
          <cell r="F12" t="str">
            <v>Noroeste</v>
          </cell>
        </row>
        <row r="13">
          <cell r="B13" t="str">
            <v>noviembre</v>
          </cell>
          <cell r="D13" t="str">
            <v>DIST</v>
          </cell>
          <cell r="F13" t="str">
            <v>Norte</v>
          </cell>
        </row>
        <row r="14">
          <cell r="B14" t="str">
            <v>diciembre</v>
          </cell>
          <cell r="D14" t="str">
            <v>DIT</v>
          </cell>
          <cell r="F14" t="str">
            <v>Oriente</v>
          </cell>
        </row>
        <row r="15">
          <cell r="F15" t="str">
            <v>Peninsular</v>
          </cell>
        </row>
        <row r="16">
          <cell r="F16" t="str">
            <v>Sureste</v>
          </cell>
        </row>
        <row r="17">
          <cell r="F17" t="str">
            <v>Valle de México Centro</v>
          </cell>
        </row>
        <row r="18">
          <cell r="F18" t="str">
            <v>Valle de México Norte</v>
          </cell>
        </row>
        <row r="19">
          <cell r="F19" t="str">
            <v>Valle de México Sur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"/>
      <sheetName val="2"/>
    </sheet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 A F"/>
      <sheetName val="Dep oct 03"/>
    </sheetNames>
    <sheetDataSet>
      <sheetData sheetId="0" refreshError="1"/>
      <sheetData sheetId="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ollforward"/>
      <sheetName val="2. Revisión de Altas"/>
      <sheetName val="3. Depreciación global"/>
      <sheetName val="XREF"/>
      <sheetName val="Tickmarks"/>
    </sheetNames>
    <sheetDataSet>
      <sheetData sheetId="0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ción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CIF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7"/>
      <sheetName val="Formato 10-I"/>
    </sheetNames>
    <sheetDataSet>
      <sheetData sheetId="0" refreshError="1"/>
      <sheetData sheetId="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ucheo"/>
      <sheetName val="IMSS, SAR, INFONAVIT"/>
      <sheetName val="2% nómina"/>
      <sheetName val="Excesos e Insuficiencias"/>
      <sheetName val="Prueba global del IMSS"/>
      <sheetName val="XREF"/>
      <sheetName val="Tickmark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 global del IMSS"/>
      <sheetName val="B9831944101"/>
      <sheetName val="Y5623454104"/>
      <sheetName val="E4971102104"/>
      <sheetName val="D3818318106"/>
      <sheetName val="B6151540105"/>
      <sheetName val="L4316819108"/>
      <sheetName val="E5349151103"/>
      <sheetName val="XREF"/>
      <sheetName val="Tickmarks"/>
    </sheetNames>
    <sheetDataSet>
      <sheetData sheetId="0">
        <row r="21">
          <cell r="I21">
            <v>2369384.19</v>
          </cell>
        </row>
        <row r="26">
          <cell r="I26">
            <v>2890640.19</v>
          </cell>
        </row>
        <row r="52">
          <cell r="J52" t="str">
            <v>!</v>
          </cell>
        </row>
      </sheetData>
      <sheetData sheetId="1">
        <row r="10">
          <cell r="I10" t="str">
            <v>GUARDERIA</v>
          </cell>
        </row>
        <row r="11">
          <cell r="I11" t="str">
            <v>Y PREST SOC</v>
          </cell>
        </row>
        <row r="13">
          <cell r="I13">
            <v>1840.38</v>
          </cell>
        </row>
        <row r="14">
          <cell r="I14">
            <v>1691.53</v>
          </cell>
        </row>
        <row r="15">
          <cell r="I15">
            <v>2044.35</v>
          </cell>
        </row>
        <row r="16">
          <cell r="I16">
            <v>1880.12</v>
          </cell>
        </row>
        <row r="18">
          <cell r="I18">
            <v>1899.42</v>
          </cell>
        </row>
        <row r="20">
          <cell r="I20">
            <v>1800.39</v>
          </cell>
        </row>
        <row r="22">
          <cell r="I22">
            <v>1757.46</v>
          </cell>
        </row>
        <row r="24">
          <cell r="I24">
            <v>1797.3</v>
          </cell>
        </row>
        <row r="26">
          <cell r="I26">
            <v>1987.22</v>
          </cell>
        </row>
        <row r="28">
          <cell r="I28">
            <v>16698.169999999998</v>
          </cell>
        </row>
        <row r="34">
          <cell r="I34">
            <v>16698.169999999998</v>
          </cell>
        </row>
        <row r="36">
          <cell r="I36">
            <v>1669816.9999999998</v>
          </cell>
        </row>
        <row r="42">
          <cell r="I42" t="str">
            <v>Sin Crédito</v>
          </cell>
        </row>
        <row r="44">
          <cell r="I44">
            <v>14556.06</v>
          </cell>
        </row>
        <row r="45">
          <cell r="I45">
            <v>16200.48</v>
          </cell>
        </row>
        <row r="46">
          <cell r="I46">
            <v>15179.26</v>
          </cell>
        </row>
        <row r="47">
          <cell r="I47">
            <v>14850.15</v>
          </cell>
        </row>
        <row r="49">
          <cell r="C49">
            <v>29641.86</v>
          </cell>
          <cell r="I49">
            <v>60785.950000000004</v>
          </cell>
        </row>
        <row r="54">
          <cell r="I54">
            <v>60785.950000000004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% nómina"/>
      <sheetName val="Declaración múltiple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XREF"/>
    </sheetNames>
    <sheetDataSet>
      <sheetData sheetId="0" refreshError="1"/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de Intereses "/>
      <sheetName val="2003"/>
      <sheetName val="Intereses 2003"/>
      <sheetName val="OQR"/>
      <sheetName val="M.T."/>
      <sheetName val="M.T. 2003"/>
      <sheetName val="O.Q.R. - SMA"/>
      <sheetName val="Pessah"/>
      <sheetName val="Aguascaliente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Amarre deuda"/>
      <sheetName val="2)Deuda Intercompañías"/>
      <sheetName val="3)Deuda Otros"/>
      <sheetName val="Tabla del Límite"/>
      <sheetName val="XREF"/>
      <sheetName val="Tickmarks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Amarre Deuda FINAL"/>
      <sheetName val="2)Monte Tangolunda"/>
      <sheetName val="3)Prueba Global Aguascalientes"/>
      <sheetName val="4)Cálculo cía (ppc)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QMY MP"/>
    </sheetNames>
    <sheetDataSet>
      <sheetData sheetId="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EF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1"/>
      <sheetName val="CCF 07"/>
      <sheetName val="Ing y deduc tot 07"/>
      <sheetName val="Balanza 07"/>
      <sheetName val="Analisis cta 1240"/>
      <sheetName val="Analisis cta 1300"/>
      <sheetName val="D-4 06"/>
      <sheetName val="CCF 06"/>
      <sheetName val="Ing y deduc tot 06"/>
      <sheetName val="XREF"/>
      <sheetName val="Tickmarks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 A F"/>
      <sheetName val="Conexión"/>
      <sheetName val="MMA S.I."/>
      <sheetName val="Verificación de Activos"/>
      <sheetName val="MMA-Altas"/>
      <sheetName val="Revisión altas"/>
      <sheetName val="Dep may &amp; june &amp; Sep 03"/>
      <sheetName val="Depreciation FY 03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AA7">
            <v>1161848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REF"/>
    </sheetNames>
    <sheetDataSet>
      <sheetData sheetId="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vimiento de Activo Fijo"/>
      <sheetName val="Depreciation FY 03"/>
      <sheetName val="MMA"/>
      <sheetName val="Verificación de Activos"/>
      <sheetName val="XREF"/>
      <sheetName val="Tickmark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fe.mx/inversionistas/InformacionFinanciera/Pages/EstadosFinancieros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fe.mx/inversionistas/InformacionFinanciera/Pages/EstadosFinancieros.aspx" TargetMode="External"/><Relationship Id="rId1" Type="http://schemas.openxmlformats.org/officeDocument/2006/relationships/hyperlink" Target="http://base.energia.gob.mx/prodesen/PRODESEN2015/PRODESEN_2015-2029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fe.mx/inversionistas/InformacionFinanciera/Pages/EstadosFinancieros.asp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app.cfe.gob.mx/Aplicaciones/CCFE/Tarifas/factores/factores_casa.asp?mes=1&amp;anio=2014&amp;seccion=&amp;seccion_nombre=&amp;Tarifa=ICC2012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beta.inegi.org.mx/proyectos/precios/inpp/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beta.inegi.org.mx/proyectos/precios/inpp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CB36"/>
  <sheetViews>
    <sheetView showGridLines="0" tabSelected="1" zoomScale="70" zoomScaleNormal="100" workbookViewId="0">
      <pane ySplit="5" topLeftCell="A6" activePane="bottomLeft" state="frozen"/>
      <selection pane="bottomLeft" activeCell="B32" sqref="B32"/>
    </sheetView>
  </sheetViews>
  <sheetFormatPr baseColWidth="10" defaultColWidth="0" defaultRowHeight="18" zeroHeight="1" x14ac:dyDescent="0.35"/>
  <cols>
    <col min="1" max="3" width="11.5703125" style="13" customWidth="1"/>
    <col min="4" max="4" width="15.7109375" style="13" customWidth="1"/>
    <col min="5" max="5" width="11.5703125" style="12" customWidth="1"/>
    <col min="6" max="26" width="11.5703125" style="13" customWidth="1"/>
    <col min="27" max="80" width="0" style="13" hidden="1" customWidth="1"/>
    <col min="81" max="16384" width="11.5703125" style="13" hidden="1"/>
  </cols>
  <sheetData>
    <row r="1" spans="1:80" s="3" customFormat="1" ht="18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80" s="3" customFormat="1" ht="36" customHeight="1" x14ac:dyDescent="0.25">
      <c r="A2" s="2"/>
      <c r="B2" s="2"/>
      <c r="C2" s="2"/>
      <c r="D2" s="65"/>
      <c r="E2" s="282" t="s">
        <v>0</v>
      </c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2"/>
      <c r="W2" s="2"/>
    </row>
    <row r="3" spans="1:80" s="3" customFormat="1" ht="18" customHeight="1" x14ac:dyDescent="0.25">
      <c r="A3" s="2"/>
      <c r="B3" s="2"/>
      <c r="C3" s="2"/>
      <c r="D3" s="2"/>
      <c r="E3" s="283" t="s">
        <v>215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80" s="3" customFormat="1" ht="18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80" s="3" customFormat="1" ht="18" customHeight="1" x14ac:dyDescent="0.25">
      <c r="A5" s="2"/>
      <c r="B5" s="4"/>
      <c r="C5" s="4"/>
      <c r="D5" s="4"/>
      <c r="E5" s="284" t="s">
        <v>560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</row>
    <row r="6" spans="1:80" ht="7.15" customHeight="1" x14ac:dyDescent="0.35"/>
    <row r="7" spans="1:80" x14ac:dyDescent="0.35">
      <c r="C7" s="92" t="s">
        <v>275</v>
      </c>
    </row>
    <row r="8" spans="1:80" x14ac:dyDescent="0.35"/>
    <row r="9" spans="1:80" x14ac:dyDescent="0.35">
      <c r="B9" s="640">
        <v>1.1000000000000001</v>
      </c>
      <c r="C9" s="13" t="s">
        <v>204</v>
      </c>
      <c r="E9" s="12" t="s">
        <v>210</v>
      </c>
    </row>
    <row r="10" spans="1:80" x14ac:dyDescent="0.35">
      <c r="B10" s="640">
        <v>1.2</v>
      </c>
      <c r="C10" s="13" t="s">
        <v>205</v>
      </c>
      <c r="E10" s="20" t="s">
        <v>417</v>
      </c>
    </row>
    <row r="11" spans="1:80" ht="15" customHeight="1" x14ac:dyDescent="0.35">
      <c r="B11" s="640">
        <v>1.3</v>
      </c>
      <c r="C11" s="13" t="s">
        <v>291</v>
      </c>
      <c r="E11" s="20" t="s">
        <v>373</v>
      </c>
    </row>
    <row r="12" spans="1:80" x14ac:dyDescent="0.35">
      <c r="B12" s="640">
        <v>1.4</v>
      </c>
      <c r="C12" s="13" t="s">
        <v>591</v>
      </c>
      <c r="E12" s="12" t="s">
        <v>604</v>
      </c>
    </row>
    <row r="13" spans="1:80" x14ac:dyDescent="0.35">
      <c r="B13" s="640">
        <v>1.5</v>
      </c>
      <c r="C13" s="13" t="s">
        <v>554</v>
      </c>
      <c r="E13" s="12" t="s">
        <v>555</v>
      </c>
    </row>
    <row r="14" spans="1:80" x14ac:dyDescent="0.35">
      <c r="B14" s="640">
        <v>1.6</v>
      </c>
      <c r="C14" s="13" t="s">
        <v>330</v>
      </c>
      <c r="E14" s="12" t="s">
        <v>415</v>
      </c>
    </row>
    <row r="15" spans="1:80" s="24" customFormat="1" x14ac:dyDescent="0.35">
      <c r="B15" s="640">
        <v>1.7</v>
      </c>
      <c r="C15" s="13" t="s">
        <v>414</v>
      </c>
      <c r="D15" s="13"/>
      <c r="E15" s="12" t="s">
        <v>449</v>
      </c>
      <c r="F15" s="13"/>
    </row>
    <row r="16" spans="1:80" x14ac:dyDescent="0.35">
      <c r="B16" s="640">
        <v>1.8</v>
      </c>
      <c r="C16" s="24" t="s">
        <v>501</v>
      </c>
      <c r="D16" s="24"/>
      <c r="E16" s="24" t="s">
        <v>632</v>
      </c>
      <c r="F16" s="24"/>
    </row>
    <row r="17" spans="2:5" x14ac:dyDescent="0.35">
      <c r="B17" s="640">
        <v>1.9</v>
      </c>
      <c r="C17" s="13" t="s">
        <v>556</v>
      </c>
      <c r="E17" s="12" t="s">
        <v>619</v>
      </c>
    </row>
    <row r="18" spans="2:5" x14ac:dyDescent="0.35">
      <c r="B18" s="641">
        <v>1.101</v>
      </c>
      <c r="C18" s="13" t="s">
        <v>207</v>
      </c>
      <c r="D18" s="24"/>
      <c r="E18" s="12" t="s">
        <v>412</v>
      </c>
    </row>
    <row r="19" spans="2:5" x14ac:dyDescent="0.35">
      <c r="B19" s="641">
        <v>1.1100000000000001</v>
      </c>
      <c r="C19" s="13" t="s">
        <v>557</v>
      </c>
      <c r="D19" s="24"/>
      <c r="E19" s="12" t="s">
        <v>631</v>
      </c>
    </row>
    <row r="20" spans="2:5" x14ac:dyDescent="0.35">
      <c r="B20" s="641">
        <v>1.1200000000000001</v>
      </c>
      <c r="C20" s="13" t="s">
        <v>208</v>
      </c>
      <c r="E20" s="12" t="s">
        <v>377</v>
      </c>
    </row>
    <row r="21" spans="2:5" x14ac:dyDescent="0.35">
      <c r="B21" s="640">
        <v>1.1299999999999999</v>
      </c>
      <c r="C21" s="13" t="s">
        <v>278</v>
      </c>
      <c r="E21" s="12" t="s">
        <v>280</v>
      </c>
    </row>
    <row r="22" spans="2:5" x14ac:dyDescent="0.35">
      <c r="B22" s="642">
        <v>1.1399999999999999</v>
      </c>
      <c r="C22" s="13" t="s">
        <v>558</v>
      </c>
      <c r="E22" s="12" t="s">
        <v>559</v>
      </c>
    </row>
    <row r="23" spans="2:5" x14ac:dyDescent="0.35">
      <c r="B23" s="344"/>
    </row>
    <row r="24" spans="2:5" x14ac:dyDescent="0.35">
      <c r="C24" s="92" t="s">
        <v>279</v>
      </c>
    </row>
    <row r="25" spans="2:5" x14ac:dyDescent="0.35"/>
    <row r="26" spans="2:5" x14ac:dyDescent="0.35">
      <c r="B26" s="640">
        <v>2.1</v>
      </c>
      <c r="C26" s="13" t="s">
        <v>206</v>
      </c>
      <c r="E26" s="12" t="s">
        <v>418</v>
      </c>
    </row>
    <row r="27" spans="2:5" x14ac:dyDescent="0.35">
      <c r="B27" s="640">
        <v>2.2000000000000002</v>
      </c>
      <c r="C27" s="13" t="s">
        <v>416</v>
      </c>
      <c r="E27" s="12" t="s">
        <v>419</v>
      </c>
    </row>
    <row r="28" spans="2:5" ht="15.6" customHeight="1" x14ac:dyDescent="0.35"/>
    <row r="29" spans="2:5" x14ac:dyDescent="0.35">
      <c r="C29" s="92" t="s">
        <v>276</v>
      </c>
    </row>
    <row r="30" spans="2:5" x14ac:dyDescent="0.35"/>
    <row r="31" spans="2:5" x14ac:dyDescent="0.35">
      <c r="B31" s="640">
        <v>3.1</v>
      </c>
      <c r="C31" s="13" t="s">
        <v>274</v>
      </c>
      <c r="E31" s="12" t="s">
        <v>378</v>
      </c>
    </row>
    <row r="32" spans="2:5" x14ac:dyDescent="0.35">
      <c r="B32" s="640">
        <v>3.2</v>
      </c>
      <c r="C32" s="13" t="s">
        <v>209</v>
      </c>
      <c r="E32" s="12" t="s">
        <v>561</v>
      </c>
    </row>
    <row r="33" x14ac:dyDescent="0.35"/>
    <row r="34" x14ac:dyDescent="0.35"/>
    <row r="35" x14ac:dyDescent="0.35"/>
    <row r="36" x14ac:dyDescent="0.35"/>
  </sheetData>
  <hyperlinks>
    <hyperlink ref="B9" location="'1.1 AUX 1 Insumos (IR)'!A1" display="'1.1 AUX 1 Insumos (IR)'!A1" xr:uid="{00000000-0004-0000-0000-000000000000}"/>
    <hyperlink ref="B13" location="'1.5 Tasa de Retorno'!A1" display="'1.5 Tasa de Retorno'!A1" xr:uid="{00000000-0004-0000-0000-000001000000}"/>
    <hyperlink ref="B10" location="'1.2 AUX 2 Insumos (IR) '!A1" display="'1.2 AUX 2 Insumos (IR) '!A1" xr:uid="{00000000-0004-0000-0000-000002000000}"/>
    <hyperlink ref="B14" location="'1.6 INPP'!A1" display="'1.6 INPP'!A1" xr:uid="{00000000-0004-0000-0000-000003000000}"/>
    <hyperlink ref="B17" location="'1.9 Inversiones 2021'!A1" display="'1.9 Inversiones 2021'!A1" xr:uid="{00000000-0004-0000-0000-000004000000}"/>
    <hyperlink ref="B16" location="'1.8 Aportaciones'!A1" display="'1.8 Aportaciones'!A1" xr:uid="{00000000-0004-0000-0000-000005000000}"/>
    <hyperlink ref="B31" location="'3.1 Cal.Tarifas'!A1" display="'3.1 Cal.Tarifas'!A1" xr:uid="{00000000-0004-0000-0000-000006000000}"/>
    <hyperlink ref="B32" location="'3.2 Actualizacion Tarifas'!A1" display="'3.2 Actualizacion Tarifas'!A1" xr:uid="{00000000-0004-0000-0000-000007000000}"/>
    <hyperlink ref="B11" location="'1.3 AUX 3 Insumos (IR)'!A1" display="'1.3 AUX 3 Insumos (IR)'!A1" xr:uid="{00000000-0004-0000-0000-000008000000}"/>
    <hyperlink ref="B18" location="'1.10 Insumos (IR)'!A1" display="'1.10 Insumos (IR)'!A1" xr:uid="{00000000-0004-0000-0000-000009000000}"/>
    <hyperlink ref="B26" location="'2.1 AUX Act Tarifas'!A1" display="'2.1 AUX Act Tarifas'!A1" xr:uid="{00000000-0004-0000-0000-00000A000000}"/>
    <hyperlink ref="B15" location="'1.7 INPP NB'!A1" display="'1.7 INPP NB'!A1" xr:uid="{00000000-0004-0000-0000-00000B000000}"/>
    <hyperlink ref="B27" location="'2.2 AUX Act Tarifas NB'!A1" display="'2.2 AUX Act Tarifas NB'!A1" xr:uid="{00000000-0004-0000-0000-00000C000000}"/>
    <hyperlink ref="B19" location="'1.11 Insumos (IR) 2021'!A1" display="'1.11 Insumos (IR) 2021'!A1" xr:uid="{00000000-0004-0000-0000-00000D000000}"/>
    <hyperlink ref="B20" location="'1.12 Insumos (Factores)'!A1" display="'1.12 Insumos (Factores)'!A1" xr:uid="{00000000-0004-0000-0000-00000E000000}"/>
    <hyperlink ref="B21" location="'1.13 Insumos (Energia)'!A1" display="'1.13 Insumos (Energia)'!A1" xr:uid="{00000000-0004-0000-0000-00000F000000}"/>
    <hyperlink ref="B22" location="'1.14 Insumos (Energia) 2021'!A1" display="'1.14 Insumos (Energia) 2021'!A1" xr:uid="{00000000-0004-0000-0000-000010000000}"/>
    <hyperlink ref="B12" location="'1.4 ICC'!A1" display="'1.4 ICC'!A1" xr:uid="{00000000-0004-0000-0000-00001100000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4546A"/>
  </sheetPr>
  <dimension ref="A1:XFC108"/>
  <sheetViews>
    <sheetView showGridLines="0" zoomScale="70" zoomScaleNormal="70" workbookViewId="0">
      <pane ySplit="2" topLeftCell="A3" activePane="bottomLeft" state="frozen"/>
      <selection pane="bottomLeft" activeCell="G13" sqref="G13"/>
    </sheetView>
  </sheetViews>
  <sheetFormatPr baseColWidth="10" defaultColWidth="0" defaultRowHeight="18" zeroHeight="1" x14ac:dyDescent="0.35"/>
  <cols>
    <col min="1" max="1" width="3.7109375" style="12" customWidth="1"/>
    <col min="2" max="2" width="14" style="12" customWidth="1"/>
    <col min="3" max="3" width="56" style="12" customWidth="1"/>
    <col min="4" max="4" width="14.42578125" style="12" customWidth="1"/>
    <col min="5" max="5" width="14.7109375" style="12" bestFit="1" customWidth="1"/>
    <col min="6" max="7" width="14.140625" style="12" bestFit="1" customWidth="1"/>
    <col min="8" max="8" width="14.42578125" style="12" customWidth="1"/>
    <col min="9" max="9" width="14.28515625" style="12" bestFit="1" customWidth="1"/>
    <col min="10" max="10" width="14.140625" style="12" bestFit="1" customWidth="1"/>
    <col min="11" max="11" width="12.7109375" style="12" hidden="1"/>
    <col min="12" max="12" width="13.5703125" style="12" hidden="1"/>
    <col min="13" max="13" width="14.42578125" style="12" hidden="1"/>
    <col min="14" max="14" width="12.5703125" style="12" hidden="1"/>
    <col min="15" max="15" width="11.5703125" style="12" hidden="1"/>
    <col min="16" max="16" width="12.28515625" style="12" hidden="1"/>
    <col min="17" max="16383" width="0" style="12" hidden="1"/>
    <col min="16384" max="16384" width="11.5703125" style="12" hidden="1"/>
  </cols>
  <sheetData>
    <row r="1" spans="2:41" s="1" customFormat="1" ht="18" customHeight="1" collapsed="1" x14ac:dyDescent="0.25">
      <c r="B1" s="287" t="s">
        <v>450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W1" s="88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</row>
    <row r="2" spans="2:41" x14ac:dyDescent="0.35">
      <c r="D2" s="285"/>
      <c r="F2" s="285"/>
      <c r="G2" s="285"/>
      <c r="H2" s="285"/>
      <c r="J2" s="286" t="s">
        <v>211</v>
      </c>
    </row>
    <row r="3" spans="2:41" x14ac:dyDescent="0.35">
      <c r="B3" s="144" t="s">
        <v>9</v>
      </c>
      <c r="C3" s="144" t="s">
        <v>10</v>
      </c>
      <c r="D3" s="145">
        <v>2014</v>
      </c>
      <c r="E3" s="146"/>
      <c r="F3" s="146"/>
      <c r="G3" s="146"/>
      <c r="H3" s="146"/>
      <c r="L3" s="99"/>
    </row>
    <row r="4" spans="2:41" x14ac:dyDescent="0.35">
      <c r="B4" s="106"/>
      <c r="C4" s="147"/>
      <c r="D4" s="147"/>
    </row>
    <row r="5" spans="2:41" x14ac:dyDescent="0.35">
      <c r="B5" s="106" t="s">
        <v>11</v>
      </c>
      <c r="C5" s="147" t="s">
        <v>12</v>
      </c>
      <c r="D5" s="148">
        <v>333397051</v>
      </c>
    </row>
    <row r="6" spans="2:41" x14ac:dyDescent="0.35">
      <c r="B6" s="106" t="s">
        <v>13</v>
      </c>
      <c r="C6" s="147" t="s">
        <v>14</v>
      </c>
      <c r="D6" s="148">
        <v>234037359</v>
      </c>
    </row>
    <row r="7" spans="2:41" x14ac:dyDescent="0.35">
      <c r="B7" s="106" t="s">
        <v>15</v>
      </c>
      <c r="C7" s="147" t="s">
        <v>16</v>
      </c>
      <c r="D7" s="148">
        <v>41564905</v>
      </c>
      <c r="E7" s="43"/>
      <c r="F7" s="43"/>
      <c r="G7" s="43"/>
      <c r="H7" s="43"/>
    </row>
    <row r="8" spans="2:41" x14ac:dyDescent="0.35">
      <c r="B8" s="106" t="s">
        <v>17</v>
      </c>
      <c r="C8" s="147" t="s">
        <v>18</v>
      </c>
      <c r="D8" s="149">
        <v>8151431</v>
      </c>
      <c r="E8" s="43"/>
      <c r="F8" s="43"/>
      <c r="G8" s="43"/>
      <c r="H8" s="43"/>
    </row>
    <row r="9" spans="2:41" x14ac:dyDescent="0.35">
      <c r="B9" s="106" t="s">
        <v>19</v>
      </c>
      <c r="C9" s="147"/>
      <c r="D9" s="150">
        <f t="shared" ref="D9" si="0">SUM(D6:D8)</f>
        <v>283753695</v>
      </c>
      <c r="E9" s="151"/>
      <c r="F9" s="151"/>
      <c r="G9" s="151"/>
      <c r="H9" s="151"/>
    </row>
    <row r="10" spans="2:41" x14ac:dyDescent="0.35">
      <c r="B10" s="106"/>
      <c r="C10" s="147"/>
      <c r="D10" s="152"/>
      <c r="E10" s="43"/>
      <c r="F10" s="43"/>
      <c r="G10" s="43"/>
      <c r="H10" s="43"/>
    </row>
    <row r="11" spans="2:41" x14ac:dyDescent="0.35">
      <c r="B11" s="106" t="s">
        <v>20</v>
      </c>
      <c r="C11" s="153" t="s">
        <v>317</v>
      </c>
      <c r="D11" s="148">
        <f t="shared" ref="D11" si="1">D5-D9</f>
        <v>49643356</v>
      </c>
      <c r="E11" s="151"/>
      <c r="F11" s="151"/>
      <c r="G11" s="151"/>
      <c r="H11" s="151"/>
    </row>
    <row r="12" spans="2:41" x14ac:dyDescent="0.35">
      <c r="B12" s="106" t="s">
        <v>21</v>
      </c>
      <c r="C12" s="147" t="s">
        <v>22</v>
      </c>
      <c r="D12" s="149">
        <v>55090048</v>
      </c>
      <c r="E12" s="43"/>
      <c r="F12" s="43"/>
      <c r="G12" s="43"/>
      <c r="H12" s="43"/>
    </row>
    <row r="13" spans="2:41" x14ac:dyDescent="0.35">
      <c r="B13" s="106"/>
      <c r="C13" s="147"/>
      <c r="D13" s="147"/>
      <c r="E13" s="43"/>
      <c r="F13" s="43"/>
      <c r="G13" s="43"/>
      <c r="H13" s="43"/>
    </row>
    <row r="14" spans="2:41" x14ac:dyDescent="0.35">
      <c r="B14" s="106" t="s">
        <v>23</v>
      </c>
      <c r="C14" s="153" t="s">
        <v>318</v>
      </c>
      <c r="D14" s="148">
        <f t="shared" ref="D14" si="2">D11-D12</f>
        <v>-5446692</v>
      </c>
      <c r="E14" s="151"/>
      <c r="F14" s="151"/>
      <c r="G14" s="151"/>
      <c r="H14" s="151"/>
    </row>
    <row r="15" spans="2:41" x14ac:dyDescent="0.35">
      <c r="B15" s="106"/>
      <c r="C15" s="147"/>
      <c r="D15" s="147"/>
      <c r="E15" s="43"/>
      <c r="F15" s="43"/>
      <c r="G15" s="43"/>
      <c r="H15" s="43"/>
    </row>
    <row r="16" spans="2:41" x14ac:dyDescent="0.35">
      <c r="B16" s="106" t="s">
        <v>24</v>
      </c>
      <c r="C16" s="147" t="s">
        <v>25</v>
      </c>
      <c r="D16" s="149">
        <v>-5031612</v>
      </c>
      <c r="E16" s="43"/>
      <c r="F16" s="43"/>
      <c r="G16" s="43"/>
      <c r="H16" s="43"/>
    </row>
    <row r="17" spans="2:8 16383:16383" x14ac:dyDescent="0.35">
      <c r="B17" s="106" t="s">
        <v>26</v>
      </c>
      <c r="C17" s="147" t="s">
        <v>319</v>
      </c>
      <c r="D17" s="148">
        <f t="shared" ref="D17" si="3">D14-D16</f>
        <v>-415080</v>
      </c>
      <c r="E17" s="151"/>
      <c r="F17" s="151"/>
      <c r="G17" s="151"/>
      <c r="H17" s="151"/>
    </row>
    <row r="18" spans="2:8 16383:16383" x14ac:dyDescent="0.35">
      <c r="B18" s="106"/>
      <c r="C18" s="147"/>
      <c r="D18" s="147"/>
      <c r="E18" s="43"/>
      <c r="F18" s="43"/>
      <c r="G18" s="43"/>
      <c r="H18" s="43"/>
    </row>
    <row r="19" spans="2:8 16383:16383" x14ac:dyDescent="0.35">
      <c r="B19" s="106" t="s">
        <v>27</v>
      </c>
      <c r="C19" s="147" t="s">
        <v>28</v>
      </c>
      <c r="D19" s="148">
        <v>43925240</v>
      </c>
      <c r="E19" s="43"/>
      <c r="F19" s="43"/>
      <c r="G19" s="43"/>
      <c r="H19" s="43"/>
    </row>
    <row r="20" spans="2:8 16383:16383" x14ac:dyDescent="0.35">
      <c r="B20" s="106"/>
      <c r="C20" s="147"/>
      <c r="D20" s="147"/>
      <c r="E20" s="43"/>
      <c r="F20" s="43"/>
      <c r="G20" s="43"/>
      <c r="H20" s="43"/>
    </row>
    <row r="21" spans="2:8 16383:16383" x14ac:dyDescent="0.35">
      <c r="B21" s="106" t="s">
        <v>29</v>
      </c>
      <c r="C21" s="147" t="s">
        <v>30</v>
      </c>
      <c r="D21" s="148">
        <v>58792164</v>
      </c>
      <c r="E21" s="43"/>
      <c r="F21" s="43"/>
      <c r="G21" s="43"/>
      <c r="H21" s="43"/>
    </row>
    <row r="22" spans="2:8 16383:16383" x14ac:dyDescent="0.35">
      <c r="B22" s="106" t="s">
        <v>31</v>
      </c>
      <c r="C22" s="147" t="s">
        <v>32</v>
      </c>
      <c r="D22" s="149">
        <v>86227484</v>
      </c>
      <c r="E22" s="43"/>
      <c r="F22" s="43"/>
      <c r="G22" s="43"/>
      <c r="H22" s="43"/>
    </row>
    <row r="23" spans="2:8 16383:16383" x14ac:dyDescent="0.35">
      <c r="B23" s="106" t="s">
        <v>33</v>
      </c>
      <c r="C23" s="147" t="s">
        <v>320</v>
      </c>
      <c r="D23" s="148">
        <f>D22-D21</f>
        <v>27435320</v>
      </c>
      <c r="E23" s="151"/>
      <c r="F23" s="151"/>
      <c r="G23" s="151"/>
      <c r="H23" s="151"/>
      <c r="XFC23" s="148"/>
    </row>
    <row r="24" spans="2:8 16383:16383" x14ac:dyDescent="0.35">
      <c r="B24" s="106"/>
      <c r="C24" s="147" t="s">
        <v>34</v>
      </c>
      <c r="D24" s="148">
        <f>D23*-1</f>
        <v>-27435320</v>
      </c>
      <c r="E24" s="43"/>
      <c r="F24" s="43"/>
      <c r="G24" s="43"/>
      <c r="H24" s="43"/>
    </row>
    <row r="25" spans="2:8 16383:16383" x14ac:dyDescent="0.35">
      <c r="B25" s="106"/>
      <c r="C25" s="147" t="s">
        <v>321</v>
      </c>
      <c r="D25" s="148">
        <f>+D24+D14+D17</f>
        <v>-33297092</v>
      </c>
      <c r="E25" s="151"/>
      <c r="F25" s="151"/>
      <c r="G25" s="151"/>
      <c r="H25" s="151"/>
    </row>
    <row r="26" spans="2:8 16383:16383" x14ac:dyDescent="0.35">
      <c r="B26" s="106"/>
      <c r="C26" s="147" t="s">
        <v>35</v>
      </c>
      <c r="D26" s="147"/>
    </row>
    <row r="27" spans="2:8 16383:16383" x14ac:dyDescent="0.35">
      <c r="B27" s="106"/>
      <c r="C27" s="147" t="s">
        <v>322</v>
      </c>
      <c r="D27" s="147"/>
    </row>
    <row r="28" spans="2:8 16383:16383" s="156" customFormat="1" x14ac:dyDescent="0.35">
      <c r="B28" s="154"/>
      <c r="C28" s="155"/>
      <c r="D28" s="155"/>
    </row>
    <row r="29" spans="2:8 16383:16383" x14ac:dyDescent="0.35">
      <c r="B29" s="157"/>
      <c r="C29" s="144" t="s">
        <v>36</v>
      </c>
      <c r="D29" s="145">
        <v>2014</v>
      </c>
      <c r="E29" s="13"/>
      <c r="F29" s="13"/>
      <c r="G29" s="13"/>
      <c r="H29" s="13"/>
    </row>
    <row r="30" spans="2:8 16383:16383" x14ac:dyDescent="0.35">
      <c r="B30" s="107"/>
      <c r="C30" s="152"/>
      <c r="D30" s="152"/>
      <c r="E30" s="152"/>
      <c r="F30" s="152"/>
      <c r="G30" s="152"/>
      <c r="H30" s="152"/>
    </row>
    <row r="31" spans="2:8 16383:16383" x14ac:dyDescent="0.35">
      <c r="B31" s="106" t="s">
        <v>24</v>
      </c>
      <c r="C31" s="147" t="s">
        <v>37</v>
      </c>
      <c r="D31" s="148">
        <v>46106197</v>
      </c>
      <c r="E31" s="158"/>
      <c r="F31" s="158"/>
      <c r="G31" s="158"/>
    </row>
    <row r="32" spans="2:8 16383:16383" x14ac:dyDescent="0.35">
      <c r="B32" s="106" t="s">
        <v>38</v>
      </c>
      <c r="C32" s="147" t="s">
        <v>39</v>
      </c>
      <c r="D32" s="148">
        <v>153702584</v>
      </c>
      <c r="E32" s="158"/>
      <c r="F32" s="158"/>
      <c r="G32" s="158"/>
    </row>
    <row r="33" spans="2:8 16383:16383" x14ac:dyDescent="0.35">
      <c r="B33" s="106" t="s">
        <v>27</v>
      </c>
      <c r="C33" s="147" t="s">
        <v>40</v>
      </c>
      <c r="D33" s="148">
        <v>18182041</v>
      </c>
      <c r="E33" s="158"/>
      <c r="F33" s="158"/>
      <c r="G33" s="158"/>
    </row>
    <row r="34" spans="2:8 16383:16383" x14ac:dyDescent="0.35">
      <c r="B34" s="106" t="s">
        <v>29</v>
      </c>
      <c r="C34" s="147" t="s">
        <v>41</v>
      </c>
      <c r="D34" s="148">
        <v>8925312</v>
      </c>
      <c r="E34" s="158"/>
      <c r="F34" s="158"/>
      <c r="G34" s="158"/>
    </row>
    <row r="35" spans="2:8 16383:16383" x14ac:dyDescent="0.35">
      <c r="B35" s="106" t="s">
        <v>31</v>
      </c>
      <c r="C35" s="147" t="s">
        <v>42</v>
      </c>
      <c r="D35" s="148">
        <v>6400114</v>
      </c>
      <c r="E35" s="158"/>
      <c r="F35" s="158"/>
      <c r="G35" s="158"/>
    </row>
    <row r="36" spans="2:8 16383:16383" x14ac:dyDescent="0.35">
      <c r="B36" s="106" t="s">
        <v>43</v>
      </c>
      <c r="C36" s="147" t="s">
        <v>44</v>
      </c>
      <c r="D36" s="148">
        <v>6903741</v>
      </c>
      <c r="E36" s="158"/>
      <c r="F36" s="158"/>
      <c r="G36" s="158"/>
    </row>
    <row r="37" spans="2:8 16383:16383" x14ac:dyDescent="0.35">
      <c r="B37" s="106" t="s">
        <v>45</v>
      </c>
      <c r="C37" s="147" t="s">
        <v>46</v>
      </c>
      <c r="D37" s="148">
        <v>-3067030</v>
      </c>
      <c r="E37" s="159"/>
      <c r="F37" s="158"/>
      <c r="G37" s="158"/>
    </row>
    <row r="38" spans="2:8 16383:16383" x14ac:dyDescent="0.35">
      <c r="B38" s="106" t="s">
        <v>47</v>
      </c>
      <c r="C38" s="147" t="s">
        <v>48</v>
      </c>
      <c r="D38" s="148">
        <v>-3115600</v>
      </c>
      <c r="E38" s="159"/>
      <c r="F38" s="158"/>
      <c r="G38" s="159"/>
    </row>
    <row r="39" spans="2:8 16383:16383" x14ac:dyDescent="0.35">
      <c r="B39" s="106" t="s">
        <v>49</v>
      </c>
      <c r="C39" s="147" t="s">
        <v>50</v>
      </c>
      <c r="D39" s="148">
        <f t="shared" ref="D39" si="4">SUM(D31:D38)</f>
        <v>234037359</v>
      </c>
      <c r="E39" s="148"/>
      <c r="F39" s="148"/>
      <c r="G39" s="148"/>
      <c r="H39" s="148"/>
    </row>
    <row r="40" spans="2:8 16383:16383" x14ac:dyDescent="0.35">
      <c r="B40" s="106"/>
      <c r="C40" s="147"/>
      <c r="D40" s="147"/>
    </row>
    <row r="41" spans="2:8 16383:16383" s="156" customFormat="1" x14ac:dyDescent="0.35">
      <c r="B41" s="154"/>
      <c r="C41" s="155"/>
      <c r="D41" s="155"/>
    </row>
    <row r="42" spans="2:8 16383:16383" s="20" customFormat="1" x14ac:dyDescent="0.35">
      <c r="B42" s="160"/>
      <c r="C42" s="161"/>
      <c r="D42" s="161"/>
    </row>
    <row r="43" spans="2:8 16383:16383" x14ac:dyDescent="0.35">
      <c r="B43" s="157"/>
      <c r="C43" s="144" t="s">
        <v>51</v>
      </c>
      <c r="D43" s="144">
        <v>2014</v>
      </c>
      <c r="E43" s="13"/>
      <c r="F43" s="13"/>
      <c r="G43" s="13"/>
      <c r="H43" s="13"/>
    </row>
    <row r="44" spans="2:8 16383:16383" x14ac:dyDescent="0.35">
      <c r="B44" s="106"/>
      <c r="C44" s="147"/>
      <c r="D44" s="147"/>
    </row>
    <row r="45" spans="2:8 16383:16383" x14ac:dyDescent="0.35">
      <c r="B45" s="106" t="s">
        <v>52</v>
      </c>
      <c r="C45" s="147" t="s">
        <v>53</v>
      </c>
      <c r="D45" s="148">
        <v>7507279</v>
      </c>
    </row>
    <row r="46" spans="2:8 16383:16383" x14ac:dyDescent="0.35">
      <c r="B46" s="106" t="s">
        <v>54</v>
      </c>
      <c r="C46" s="147" t="s">
        <v>55</v>
      </c>
      <c r="D46" s="148">
        <v>229061</v>
      </c>
    </row>
    <row r="47" spans="2:8 16383:16383" x14ac:dyDescent="0.35">
      <c r="B47" s="106" t="s">
        <v>56</v>
      </c>
      <c r="C47" s="147" t="s">
        <v>57</v>
      </c>
      <c r="D47" s="148">
        <f t="shared" ref="D47" si="5">SUM(D45:D46)</f>
        <v>7736340</v>
      </c>
      <c r="E47" s="148"/>
      <c r="F47" s="148"/>
      <c r="G47" s="148"/>
      <c r="H47" s="148"/>
      <c r="XFC47" s="148"/>
    </row>
    <row r="48" spans="2:8 16383:16383" x14ac:dyDescent="0.35">
      <c r="B48" s="106"/>
      <c r="C48" s="147"/>
      <c r="D48" s="147"/>
    </row>
    <row r="49" spans="2:8" x14ac:dyDescent="0.35">
      <c r="B49" s="157"/>
      <c r="C49" s="144" t="s">
        <v>82</v>
      </c>
      <c r="D49" s="144"/>
    </row>
    <row r="50" spans="2:8" x14ac:dyDescent="0.35">
      <c r="B50" s="106"/>
      <c r="C50" s="147"/>
      <c r="D50" s="147"/>
    </row>
    <row r="51" spans="2:8" x14ac:dyDescent="0.35">
      <c r="B51" s="106" t="s">
        <v>58</v>
      </c>
      <c r="C51" s="147" t="s">
        <v>53</v>
      </c>
      <c r="D51" s="148">
        <v>5307821</v>
      </c>
    </row>
    <row r="52" spans="2:8" x14ac:dyDescent="0.35">
      <c r="B52" s="106" t="s">
        <v>59</v>
      </c>
      <c r="C52" s="147" t="s">
        <v>44</v>
      </c>
      <c r="D52" s="148">
        <v>10605</v>
      </c>
    </row>
    <row r="53" spans="2:8" x14ac:dyDescent="0.35">
      <c r="B53" s="106" t="s">
        <v>60</v>
      </c>
      <c r="C53" s="147" t="s">
        <v>61</v>
      </c>
      <c r="D53" s="148">
        <f t="shared" ref="D53" si="6">SUM(D51:D52)</f>
        <v>5318426</v>
      </c>
      <c r="E53" s="148"/>
      <c r="F53" s="148"/>
      <c r="G53" s="148"/>
      <c r="H53" s="148"/>
    </row>
    <row r="54" spans="2:8" x14ac:dyDescent="0.35">
      <c r="B54" s="106"/>
      <c r="C54" s="147"/>
      <c r="D54" s="147"/>
    </row>
    <row r="55" spans="2:8" x14ac:dyDescent="0.35">
      <c r="B55" s="157"/>
      <c r="C55" s="144" t="s">
        <v>62</v>
      </c>
      <c r="D55" s="144"/>
    </row>
    <row r="56" spans="2:8" x14ac:dyDescent="0.35">
      <c r="B56" s="106"/>
      <c r="C56" s="147"/>
      <c r="D56" s="147"/>
    </row>
    <row r="57" spans="2:8" x14ac:dyDescent="0.35">
      <c r="B57" s="106" t="s">
        <v>63</v>
      </c>
      <c r="C57" s="147" t="s">
        <v>62</v>
      </c>
      <c r="D57" s="148">
        <v>8933861</v>
      </c>
    </row>
    <row r="58" spans="2:8" x14ac:dyDescent="0.35">
      <c r="B58" s="106"/>
      <c r="C58" s="147"/>
      <c r="D58" s="148"/>
    </row>
    <row r="59" spans="2:8" x14ac:dyDescent="0.35">
      <c r="B59" s="157"/>
      <c r="C59" s="144" t="s">
        <v>64</v>
      </c>
      <c r="D59" s="144"/>
    </row>
    <row r="60" spans="2:8" x14ac:dyDescent="0.35">
      <c r="B60" s="106"/>
      <c r="C60" s="147"/>
      <c r="D60" s="147"/>
    </row>
    <row r="61" spans="2:8" x14ac:dyDescent="0.35">
      <c r="B61" s="106"/>
      <c r="C61" s="147" t="s">
        <v>65</v>
      </c>
      <c r="D61" s="148">
        <f>SUM(D21,D57,D53,D47,D7,D12,D8,SUM(D31:D37))</f>
        <v>422740134</v>
      </c>
      <c r="E61" s="148"/>
      <c r="F61" s="148"/>
      <c r="G61" s="148"/>
      <c r="H61" s="148"/>
    </row>
    <row r="62" spans="2:8" x14ac:dyDescent="0.35">
      <c r="B62" s="106"/>
      <c r="C62" s="147"/>
      <c r="D62" s="147"/>
    </row>
    <row r="63" spans="2:8" x14ac:dyDescent="0.35">
      <c r="B63" s="157"/>
      <c r="C63" s="144" t="s">
        <v>66</v>
      </c>
      <c r="D63" s="144"/>
    </row>
    <row r="64" spans="2:8" x14ac:dyDescent="0.35">
      <c r="B64" s="106"/>
      <c r="C64" s="147" t="s">
        <v>67</v>
      </c>
      <c r="D64" s="148">
        <v>6636752</v>
      </c>
    </row>
    <row r="65" spans="2:39" x14ac:dyDescent="0.35">
      <c r="B65" s="106"/>
      <c r="C65" s="147" t="s">
        <v>68</v>
      </c>
      <c r="D65" s="148">
        <v>1135618</v>
      </c>
    </row>
    <row r="66" spans="2:39" x14ac:dyDescent="0.35">
      <c r="B66" s="106"/>
      <c r="C66" s="147" t="s">
        <v>69</v>
      </c>
      <c r="D66" s="148">
        <v>356358</v>
      </c>
    </row>
    <row r="67" spans="2:39" x14ac:dyDescent="0.35">
      <c r="B67" s="106"/>
      <c r="C67" s="147" t="s">
        <v>70</v>
      </c>
      <c r="D67" s="148">
        <v>321762</v>
      </c>
    </row>
    <row r="68" spans="2:39" x14ac:dyDescent="0.35">
      <c r="B68" s="106"/>
      <c r="C68" s="147" t="s">
        <v>71</v>
      </c>
      <c r="D68" s="148">
        <v>767700</v>
      </c>
    </row>
    <row r="69" spans="2:39" x14ac:dyDescent="0.35">
      <c r="B69" s="106"/>
      <c r="C69" s="147"/>
      <c r="D69" s="147"/>
      <c r="F69" s="71"/>
    </row>
    <row r="70" spans="2:39" x14ac:dyDescent="0.35">
      <c r="B70" s="106"/>
      <c r="C70" s="147" t="s">
        <v>72</v>
      </c>
      <c r="D70" s="148">
        <f t="shared" ref="D70" si="7">D61-SUM(D65:D68)</f>
        <v>420158696</v>
      </c>
      <c r="E70" s="148"/>
      <c r="F70" s="148"/>
      <c r="G70" s="148"/>
      <c r="H70" s="148"/>
    </row>
    <row r="71" spans="2:39" x14ac:dyDescent="0.35">
      <c r="B71" s="106"/>
      <c r="C71" s="147"/>
      <c r="D71" s="148"/>
    </row>
    <row r="72" spans="2:39" s="171" customFormat="1" ht="22.15" customHeight="1" collapsed="1" x14ac:dyDescent="0.25">
      <c r="B72" s="658" t="s">
        <v>357</v>
      </c>
      <c r="C72" s="658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U72" s="172"/>
      <c r="V72" s="173"/>
      <c r="W72" s="173"/>
      <c r="X72" s="173"/>
      <c r="Y72" s="173"/>
      <c r="Z72" s="173"/>
      <c r="AA72" s="173"/>
      <c r="AB72" s="173"/>
      <c r="AC72" s="173"/>
      <c r="AD72" s="173"/>
      <c r="AE72" s="173"/>
      <c r="AF72" s="173"/>
      <c r="AG72" s="173"/>
      <c r="AH72" s="173"/>
      <c r="AI72" s="173"/>
      <c r="AJ72" s="173"/>
      <c r="AK72" s="173"/>
      <c r="AL72" s="173"/>
      <c r="AM72" s="173"/>
    </row>
    <row r="73" spans="2:39" s="133" customFormat="1" ht="18" customHeight="1" thickBot="1" x14ac:dyDescent="0.3">
      <c r="B73" s="134"/>
      <c r="C73" s="134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U73" s="162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3"/>
    </row>
    <row r="74" spans="2:39" x14ac:dyDescent="0.35">
      <c r="C74" s="627" t="s">
        <v>14</v>
      </c>
      <c r="D74" s="628">
        <v>2014</v>
      </c>
      <c r="E74" s="628">
        <v>2015</v>
      </c>
      <c r="F74" s="628">
        <v>2016</v>
      </c>
      <c r="G74" s="628">
        <v>2017</v>
      </c>
      <c r="H74" s="628">
        <v>2018</v>
      </c>
      <c r="I74" s="628">
        <v>2019</v>
      </c>
      <c r="J74" s="629">
        <v>2020</v>
      </c>
      <c r="K74" s="13"/>
      <c r="L74" s="13"/>
      <c r="M74" s="13"/>
      <c r="N74" s="13"/>
      <c r="O74" s="13"/>
    </row>
    <row r="75" spans="2:39" x14ac:dyDescent="0.35">
      <c r="B75" s="164"/>
      <c r="C75" s="630" t="s">
        <v>73</v>
      </c>
      <c r="D75" s="555">
        <f>$D$31</f>
        <v>46106197</v>
      </c>
      <c r="E75" s="555">
        <f>D75*(1+'1.2 AUX 2 Insumos (IR) '!C40)</f>
        <v>48872568.82</v>
      </c>
      <c r="F75" s="555">
        <f>E75*(1+'1.2 AUX 2 Insumos (IR) '!D40)</f>
        <v>51804922.949200004</v>
      </c>
      <c r="G75" s="555">
        <f>F75*(1+'1.2 AUX 2 Insumos (IR) '!E40)</f>
        <v>54395169.096660011</v>
      </c>
      <c r="H75" s="555">
        <f>G75*(1+'1.2 AUX 2 Insumos (IR) '!F40)</f>
        <v>57114927.551493011</v>
      </c>
      <c r="I75" s="555">
        <f>H75*(1+'1.2 AUX 2 Insumos (IR) '!G40)</f>
        <v>59970673.929067664</v>
      </c>
      <c r="J75" s="560">
        <f>I75*(1+'1.2 AUX 2 Insumos (IR) '!H40)</f>
        <v>62969207.625521049</v>
      </c>
      <c r="K75" s="165"/>
      <c r="L75" s="13"/>
      <c r="M75" s="13"/>
      <c r="N75" s="13"/>
      <c r="O75" s="13"/>
    </row>
    <row r="76" spans="2:39" x14ac:dyDescent="0.35">
      <c r="B76" s="164"/>
      <c r="C76" s="630" t="s">
        <v>83</v>
      </c>
      <c r="D76" s="555">
        <f>$D$12</f>
        <v>55090048</v>
      </c>
      <c r="E76" s="555">
        <f>'1.2 AUX 2 Insumos (IR) '!H56</f>
        <v>58797551.745283127</v>
      </c>
      <c r="F76" s="555">
        <f>'1.2 AUX 2 Insumos (IR) '!I56</f>
        <v>59755778.836243629</v>
      </c>
      <c r="G76" s="555">
        <f>'1.2 AUX 2 Insumos (IR) '!J56</f>
        <v>60456934.390759468</v>
      </c>
      <c r="H76" s="555">
        <f>'1.2 AUX 2 Insumos (IR) '!K56</f>
        <v>62016967.516283035</v>
      </c>
      <c r="I76" s="555">
        <f>'1.2 AUX 2 Insumos (IR) '!L56</f>
        <v>63375081.610937595</v>
      </c>
      <c r="J76" s="560">
        <f>'1.2 AUX 2 Insumos (IR) '!M56</f>
        <v>65093850.77547121</v>
      </c>
      <c r="K76" s="13"/>
      <c r="L76" s="13"/>
      <c r="M76" s="13"/>
      <c r="N76" s="13"/>
      <c r="O76" s="13"/>
    </row>
    <row r="77" spans="2:39" x14ac:dyDescent="0.35">
      <c r="B77" s="164"/>
      <c r="C77" s="630" t="s">
        <v>74</v>
      </c>
      <c r="D77" s="555">
        <f>$D$32*'1.2 AUX 2 Insumos (IR) '!$C$41</f>
        <v>99274521</v>
      </c>
      <c r="E77" s="555">
        <f>D77*(1+'1.2 AUX 2 Insumos (IR) '!C44)*(1+'1.2 AUX 2 Insumos (IR) '!C46)</f>
        <v>69989195.570250392</v>
      </c>
      <c r="F77" s="555">
        <f>E77*(1+'1.2 AUX 2 Insumos (IR) '!D44)*(1+'1.2 AUX 2 Insumos (IR) '!D46)</f>
        <v>75524458.691376746</v>
      </c>
      <c r="G77" s="555">
        <f>F77*(1+'1.2 AUX 2 Insumos (IR) '!E44)*(1+'1.2 AUX 2 Insumos (IR) '!E46)</f>
        <v>81422357.935061634</v>
      </c>
      <c r="H77" s="555">
        <f>G77*(1+'1.2 AUX 2 Insumos (IR) '!F44)*(1+'1.2 AUX 2 Insumos (IR) '!F46)</f>
        <v>87948869.307523504</v>
      </c>
      <c r="I77" s="555">
        <f>H77*(1+'1.2 AUX 2 Insumos (IR) '!G44)*(1+'1.2 AUX 2 Insumos (IR) '!G46)</f>
        <v>95173530.585285738</v>
      </c>
      <c r="J77" s="560">
        <f>I77*(1+'1.2 AUX 2 Insumos (IR) '!H44)*(1+'1.2 AUX 2 Insumos (IR) '!H46)</f>
        <v>103289405.9176978</v>
      </c>
      <c r="K77" s="13"/>
      <c r="L77" s="13"/>
      <c r="M77" s="13"/>
      <c r="N77" s="13"/>
      <c r="O77" s="13"/>
    </row>
    <row r="78" spans="2:39" x14ac:dyDescent="0.35">
      <c r="B78" s="164"/>
      <c r="C78" s="630" t="s">
        <v>75</v>
      </c>
      <c r="D78" s="555">
        <f>$D$32*'1.2 AUX 2 Insumos (IR) '!$C$42</f>
        <v>52102127.000000007</v>
      </c>
      <c r="E78" s="555">
        <f>D78*(1+'1.2 AUX 2 Insumos (IR) '!C44)*(1+'1.2 AUX 2 Insumos (IR) '!C46)</f>
        <v>36732345.011556625</v>
      </c>
      <c r="F78" s="555">
        <f>E78*(1+'1.2 AUX 2 Insumos (IR) '!D44)*(1+'1.2 AUX 2 Insumos (IR) '!D46)</f>
        <v>39637410.472565919</v>
      </c>
      <c r="G78" s="555">
        <f>F78*(1+'1.2 AUX 2 Insumos (IR) '!E44)*(1+'1.2 AUX 2 Insumos (IR) '!E46)</f>
        <v>42732797.811958611</v>
      </c>
      <c r="H78" s="555">
        <f>G78*(1+'1.2 AUX 2 Insumos (IR) '!F44)*(1+'1.2 AUX 2 Insumos (IR) '!F46)</f>
        <v>46158098.895959347</v>
      </c>
      <c r="I78" s="555">
        <f>H78*(1+'1.2 AUX 2 Insumos (IR) '!G44)*(1+'1.2 AUX 2 Insumos (IR) '!G46)</f>
        <v>49949809.151866302</v>
      </c>
      <c r="J78" s="560">
        <f>I78*(1+'1.2 AUX 2 Insumos (IR) '!H44)*(1+'1.2 AUX 2 Insumos (IR) '!H46)</f>
        <v>54209254.204091743</v>
      </c>
      <c r="K78" s="13"/>
      <c r="L78" s="13"/>
      <c r="M78" s="13"/>
      <c r="N78" s="13"/>
      <c r="O78" s="13"/>
    </row>
    <row r="79" spans="2:39" x14ac:dyDescent="0.35">
      <c r="B79" s="164"/>
      <c r="C79" s="630" t="s">
        <v>76</v>
      </c>
      <c r="D79" s="555">
        <f>$D$32*'1.2 AUX 2 Insumos (IR) '!$C$43</f>
        <v>2325936.0000000005</v>
      </c>
      <c r="E79" s="555">
        <f>D79*(1+'1.2 AUX 2 Insumos (IR) '!C44)*(1+'1.2 AUX 2 Insumos (IR) '!C46)</f>
        <v>1639800.3027170079</v>
      </c>
      <c r="F79" s="555">
        <f>E79*(1+'1.2 AUX 2 Insumos (IR) '!D44)*(1+'1.2 AUX 2 Insumos (IR) '!D46)</f>
        <v>1769487.8361668058</v>
      </c>
      <c r="G79" s="555">
        <f>F79*(1+'1.2 AUX 2 Insumos (IR) '!E44)*(1+'1.2 AUX 2 Insumos (IR) '!E46)</f>
        <v>1907671.6927805229</v>
      </c>
      <c r="H79" s="555">
        <f>G79*(1+'1.2 AUX 2 Insumos (IR) '!F44)*(1+'1.2 AUX 2 Insumos (IR) '!F46)</f>
        <v>2060583.5134844324</v>
      </c>
      <c r="I79" s="566">
        <f>H79*(1+'1.2 AUX 2 Insumos (IR) '!G44)*(1+'1.2 AUX 2 Insumos (IR) '!G46)</f>
        <v>2229852.5221332195</v>
      </c>
      <c r="J79" s="568">
        <f>I79*(1+'1.2 AUX 2 Insumos (IR) '!H44)*(1+'1.2 AUX 2 Insumos (IR) '!H46)</f>
        <v>2420002.0833400595</v>
      </c>
      <c r="K79" s="13"/>
      <c r="L79" s="13"/>
      <c r="M79" s="13"/>
      <c r="N79" s="13"/>
      <c r="O79" s="13"/>
    </row>
    <row r="80" spans="2:39" x14ac:dyDescent="0.35">
      <c r="B80" s="164"/>
      <c r="C80" s="630" t="s">
        <v>40</v>
      </c>
      <c r="D80" s="555">
        <f>$D$33</f>
        <v>18182041</v>
      </c>
      <c r="E80" s="555">
        <f t="shared" ref="E80:F81" si="8">D80</f>
        <v>18182041</v>
      </c>
      <c r="F80" s="555">
        <f t="shared" si="8"/>
        <v>18182041</v>
      </c>
      <c r="G80" s="555">
        <f t="shared" ref="G80:I81" si="9">F80</f>
        <v>18182041</v>
      </c>
      <c r="H80" s="555">
        <f t="shared" si="9"/>
        <v>18182041</v>
      </c>
      <c r="I80" s="566">
        <f t="shared" si="9"/>
        <v>18182041</v>
      </c>
      <c r="J80" s="568">
        <f>I80</f>
        <v>18182041</v>
      </c>
      <c r="K80" s="13"/>
      <c r="L80" s="13"/>
      <c r="M80" s="13"/>
      <c r="N80" s="13"/>
      <c r="O80" s="13"/>
    </row>
    <row r="81" spans="2:15" x14ac:dyDescent="0.35">
      <c r="B81" s="164"/>
      <c r="C81" s="630" t="s">
        <v>41</v>
      </c>
      <c r="D81" s="555">
        <f>$D$34</f>
        <v>8925312</v>
      </c>
      <c r="E81" s="555">
        <f t="shared" si="8"/>
        <v>8925312</v>
      </c>
      <c r="F81" s="555">
        <f>E81</f>
        <v>8925312</v>
      </c>
      <c r="G81" s="555">
        <f t="shared" si="9"/>
        <v>8925312</v>
      </c>
      <c r="H81" s="555">
        <f t="shared" si="9"/>
        <v>8925312</v>
      </c>
      <c r="I81" s="566">
        <f t="shared" si="9"/>
        <v>8925312</v>
      </c>
      <c r="J81" s="568">
        <f>I81</f>
        <v>8925312</v>
      </c>
      <c r="K81" s="13"/>
      <c r="L81" s="13"/>
      <c r="M81" s="13"/>
      <c r="N81" s="13"/>
      <c r="O81" s="13"/>
    </row>
    <row r="82" spans="2:15" x14ac:dyDescent="0.35">
      <c r="B82" s="164"/>
      <c r="C82" s="630" t="s">
        <v>77</v>
      </c>
      <c r="D82" s="555">
        <f>$D$35</f>
        <v>6400114</v>
      </c>
      <c r="E82" s="555">
        <f>D82</f>
        <v>6400114</v>
      </c>
      <c r="F82" s="555">
        <f>E82</f>
        <v>6400114</v>
      </c>
      <c r="G82" s="555">
        <f t="shared" ref="G82" si="10">F82</f>
        <v>6400114</v>
      </c>
      <c r="H82" s="555">
        <f>G82</f>
        <v>6400114</v>
      </c>
      <c r="I82" s="566">
        <f>H82</f>
        <v>6400114</v>
      </c>
      <c r="J82" s="568">
        <f t="shared" ref="J82:J83" si="11">I82</f>
        <v>6400114</v>
      </c>
      <c r="K82" s="13"/>
      <c r="L82" s="13"/>
      <c r="M82" s="13"/>
      <c r="N82" s="13"/>
      <c r="O82" s="13"/>
    </row>
    <row r="83" spans="2:15" x14ac:dyDescent="0.35">
      <c r="B83" s="164"/>
      <c r="C83" s="630" t="s">
        <v>44</v>
      </c>
      <c r="D83" s="555">
        <f>$D$36</f>
        <v>6903741</v>
      </c>
      <c r="E83" s="555">
        <f>D83</f>
        <v>6903741</v>
      </c>
      <c r="F83" s="555">
        <f>E83</f>
        <v>6903741</v>
      </c>
      <c r="G83" s="555">
        <f>F83</f>
        <v>6903741</v>
      </c>
      <c r="H83" s="555">
        <f>G83</f>
        <v>6903741</v>
      </c>
      <c r="I83" s="566">
        <f>H83</f>
        <v>6903741</v>
      </c>
      <c r="J83" s="568">
        <f t="shared" si="11"/>
        <v>6903741</v>
      </c>
      <c r="K83" s="13"/>
      <c r="L83" s="13"/>
      <c r="M83" s="13"/>
      <c r="N83" s="13"/>
      <c r="O83" s="13"/>
    </row>
    <row r="84" spans="2:15" x14ac:dyDescent="0.35">
      <c r="B84" s="164"/>
      <c r="C84" s="630" t="s">
        <v>78</v>
      </c>
      <c r="D84" s="555">
        <f>$D$37</f>
        <v>-3067030</v>
      </c>
      <c r="E84" s="555">
        <f>D84*(1+'1.2 AUX 2 Insumos (IR) '!C45)</f>
        <v>-3220381.5</v>
      </c>
      <c r="F84" s="555">
        <f>E84*(1+'1.2 AUX 2 Insumos (IR) '!D45)</f>
        <v>-3381400.5750000002</v>
      </c>
      <c r="G84" s="555">
        <f>F84*(1+'1.2 AUX 2 Insumos (IR) '!E45)</f>
        <v>-3550470.6037500002</v>
      </c>
      <c r="H84" s="555">
        <f>G84*(1+'1.2 AUX 2 Insumos (IR) '!F45)</f>
        <v>-3727994.1339375004</v>
      </c>
      <c r="I84" s="566">
        <f>H84*(1+'1.2 AUX 2 Insumos (IR) '!G45)</f>
        <v>-3914393.8406343758</v>
      </c>
      <c r="J84" s="568">
        <f>I84*(1+'1.2 AUX 2 Insumos (IR) '!H45)</f>
        <v>-4110113.5326660946</v>
      </c>
      <c r="K84" s="13"/>
      <c r="L84" s="13"/>
      <c r="M84" s="13"/>
      <c r="N84" s="13"/>
      <c r="O84" s="13"/>
    </row>
    <row r="85" spans="2:15" x14ac:dyDescent="0.35">
      <c r="B85" s="164"/>
      <c r="C85" s="630" t="s">
        <v>325</v>
      </c>
      <c r="D85" s="555">
        <f>$D$8</f>
        <v>8151431</v>
      </c>
      <c r="E85" s="555">
        <f>D85*(1+'1.2 AUX 2 Insumos (IR) '!C45)</f>
        <v>8559002.5500000007</v>
      </c>
      <c r="F85" s="555">
        <f>E85*(1+'1.2 AUX 2 Insumos (IR) '!D45)</f>
        <v>8986952.6775000021</v>
      </c>
      <c r="G85" s="555">
        <f>F85*(1+'1.2 AUX 2 Insumos (IR) '!E45)</f>
        <v>9436300.3113750033</v>
      </c>
      <c r="H85" s="555">
        <f>G85*(1+'1.2 AUX 2 Insumos (IR) '!F45)</f>
        <v>9908115.3269437533</v>
      </c>
      <c r="I85" s="566">
        <f>H85*(1+'1.2 AUX 2 Insumos (IR) '!G45)</f>
        <v>10403521.093290942</v>
      </c>
      <c r="J85" s="568">
        <f>I85*(1+'1.2 AUX 2 Insumos (IR) '!H45)</f>
        <v>10923697.147955488</v>
      </c>
      <c r="K85" s="13"/>
      <c r="L85" s="13"/>
      <c r="M85" s="13"/>
      <c r="N85" s="13"/>
      <c r="O85" s="13"/>
    </row>
    <row r="86" spans="2:15" x14ac:dyDescent="0.35">
      <c r="B86" s="164"/>
      <c r="C86" s="630" t="s">
        <v>68</v>
      </c>
      <c r="D86" s="555">
        <f>-$D$65</f>
        <v>-1135618</v>
      </c>
      <c r="E86" s="555">
        <f t="shared" ref="E86:F88" si="12">D86</f>
        <v>-1135618</v>
      </c>
      <c r="F86" s="555">
        <f t="shared" si="12"/>
        <v>-1135618</v>
      </c>
      <c r="G86" s="555">
        <f>F86</f>
        <v>-1135618</v>
      </c>
      <c r="H86" s="555">
        <f>G86</f>
        <v>-1135618</v>
      </c>
      <c r="I86" s="566">
        <f>H86</f>
        <v>-1135618</v>
      </c>
      <c r="J86" s="568">
        <f t="shared" ref="J86" si="13">I86</f>
        <v>-1135618</v>
      </c>
      <c r="K86" s="13"/>
      <c r="L86" s="13"/>
      <c r="M86" s="13"/>
      <c r="N86" s="13"/>
      <c r="O86" s="13"/>
    </row>
    <row r="87" spans="2:15" x14ac:dyDescent="0.35">
      <c r="B87" s="164"/>
      <c r="C87" s="630" t="s">
        <v>69</v>
      </c>
      <c r="D87" s="555">
        <f>-$D$66</f>
        <v>-356358</v>
      </c>
      <c r="E87" s="555">
        <f t="shared" si="12"/>
        <v>-356358</v>
      </c>
      <c r="F87" s="555">
        <f t="shared" si="12"/>
        <v>-356358</v>
      </c>
      <c r="G87" s="555">
        <f t="shared" ref="G87:G88" si="14">F87</f>
        <v>-356358</v>
      </c>
      <c r="H87" s="555">
        <f>G87</f>
        <v>-356358</v>
      </c>
      <c r="I87" s="566">
        <f>H87</f>
        <v>-356358</v>
      </c>
      <c r="J87" s="568">
        <f t="shared" ref="J87" si="15">I87</f>
        <v>-356358</v>
      </c>
      <c r="K87" s="13"/>
      <c r="L87" s="13"/>
      <c r="M87" s="13"/>
      <c r="N87" s="13"/>
      <c r="O87" s="13"/>
    </row>
    <row r="88" spans="2:15" x14ac:dyDescent="0.35">
      <c r="B88" s="164"/>
      <c r="C88" s="630" t="s">
        <v>80</v>
      </c>
      <c r="D88" s="555">
        <f>-$D$67</f>
        <v>-321762</v>
      </c>
      <c r="E88" s="555">
        <f t="shared" si="12"/>
        <v>-321762</v>
      </c>
      <c r="F88" s="555">
        <f t="shared" si="12"/>
        <v>-321762</v>
      </c>
      <c r="G88" s="555">
        <f t="shared" si="14"/>
        <v>-321762</v>
      </c>
      <c r="H88" s="555">
        <f>G88</f>
        <v>-321762</v>
      </c>
      <c r="I88" s="555">
        <f>H88</f>
        <v>-321762</v>
      </c>
      <c r="J88" s="560">
        <f t="shared" ref="J88" si="16">I88</f>
        <v>-321762</v>
      </c>
      <c r="K88" s="13"/>
      <c r="L88" s="13"/>
      <c r="M88" s="13"/>
      <c r="N88" s="13"/>
      <c r="O88" s="13"/>
    </row>
    <row r="89" spans="2:15" ht="18.75" thickBot="1" x14ac:dyDescent="0.4">
      <c r="B89" s="164"/>
      <c r="C89" s="430" t="s">
        <v>8</v>
      </c>
      <c r="D89" s="562">
        <f>SUM(D75:D88)</f>
        <v>298580700</v>
      </c>
      <c r="E89" s="562">
        <f t="shared" ref="E89:F89" si="17">SUM(E75:E88)</f>
        <v>259967552.49980715</v>
      </c>
      <c r="F89" s="562">
        <f t="shared" si="17"/>
        <v>272695080.88805312</v>
      </c>
      <c r="G89" s="562">
        <f>SUM(G75:G88)</f>
        <v>285398230.63484526</v>
      </c>
      <c r="H89" s="562">
        <f>SUM(H75:H88)</f>
        <v>300077037.97774959</v>
      </c>
      <c r="I89" s="562">
        <f>SUM(I75:I88)</f>
        <v>315785545.05194712</v>
      </c>
      <c r="J89" s="563">
        <f t="shared" ref="J89" si="18">SUM(J75:J88)</f>
        <v>333392774.22141123</v>
      </c>
      <c r="K89" s="13"/>
      <c r="L89" s="13"/>
      <c r="M89" s="13"/>
      <c r="N89" s="13"/>
      <c r="O89" s="13"/>
    </row>
    <row r="90" spans="2:15" ht="18.75" thickBot="1" x14ac:dyDescent="0.4"/>
    <row r="91" spans="2:15" x14ac:dyDescent="0.35">
      <c r="C91" s="627" t="s">
        <v>91</v>
      </c>
      <c r="D91" s="628">
        <v>2014</v>
      </c>
      <c r="E91" s="628">
        <v>2015</v>
      </c>
      <c r="F91" s="628">
        <v>2016</v>
      </c>
      <c r="G91" s="628">
        <v>2017</v>
      </c>
      <c r="H91" s="628">
        <v>2018</v>
      </c>
      <c r="I91" s="628">
        <v>2019</v>
      </c>
      <c r="J91" s="629">
        <v>2020</v>
      </c>
      <c r="K91" s="13"/>
      <c r="L91" s="13"/>
      <c r="M91" s="13"/>
      <c r="N91" s="13"/>
      <c r="O91" s="13"/>
    </row>
    <row r="92" spans="2:15" ht="13.9" customHeight="1" x14ac:dyDescent="0.35">
      <c r="B92" s="164"/>
      <c r="C92" s="630" t="s">
        <v>16</v>
      </c>
      <c r="D92" s="555">
        <f>$D$7</f>
        <v>41564905</v>
      </c>
      <c r="E92" s="555">
        <f t="shared" ref="E92:F97" si="19">D92</f>
        <v>41564905</v>
      </c>
      <c r="F92" s="555">
        <f>E92</f>
        <v>41564905</v>
      </c>
      <c r="G92" s="555">
        <f>F92</f>
        <v>41564905</v>
      </c>
      <c r="H92" s="555">
        <f>G92</f>
        <v>41564905</v>
      </c>
      <c r="I92" s="555">
        <f>H92</f>
        <v>41564905</v>
      </c>
      <c r="J92" s="560">
        <f t="shared" ref="J92" si="20">I92</f>
        <v>41564905</v>
      </c>
      <c r="K92" s="13"/>
      <c r="L92" s="13"/>
      <c r="M92" s="13"/>
      <c r="N92" s="13"/>
      <c r="O92" s="13"/>
    </row>
    <row r="93" spans="2:15" x14ac:dyDescent="0.35">
      <c r="B93" s="164"/>
      <c r="C93" s="630" t="s">
        <v>30</v>
      </c>
      <c r="D93" s="555">
        <f>$D$21</f>
        <v>58792164</v>
      </c>
      <c r="E93" s="555">
        <f>D93</f>
        <v>58792164</v>
      </c>
      <c r="F93" s="555">
        <f t="shared" si="19"/>
        <v>58792164</v>
      </c>
      <c r="G93" s="555">
        <f>F93</f>
        <v>58792164</v>
      </c>
      <c r="H93" s="555">
        <f>G93</f>
        <v>58792164</v>
      </c>
      <c r="I93" s="555">
        <f>H93</f>
        <v>58792164</v>
      </c>
      <c r="J93" s="560">
        <f t="shared" ref="J93:J97" si="21">I93</f>
        <v>58792164</v>
      </c>
      <c r="K93" s="13"/>
      <c r="L93" s="13"/>
      <c r="M93" s="13"/>
      <c r="N93" s="13"/>
      <c r="O93" s="13"/>
    </row>
    <row r="94" spans="2:15" x14ac:dyDescent="0.35">
      <c r="B94" s="164"/>
      <c r="C94" s="630" t="s">
        <v>57</v>
      </c>
      <c r="D94" s="555">
        <f>$D$47</f>
        <v>7736340</v>
      </c>
      <c r="E94" s="555">
        <f t="shared" si="19"/>
        <v>7736340</v>
      </c>
      <c r="F94" s="555">
        <f t="shared" si="19"/>
        <v>7736340</v>
      </c>
      <c r="G94" s="555">
        <f t="shared" ref="G94:G97" si="22">F94</f>
        <v>7736340</v>
      </c>
      <c r="H94" s="555">
        <f t="shared" ref="H94:I97" si="23">G94</f>
        <v>7736340</v>
      </c>
      <c r="I94" s="555">
        <f t="shared" si="23"/>
        <v>7736340</v>
      </c>
      <c r="J94" s="560">
        <f t="shared" si="21"/>
        <v>7736340</v>
      </c>
      <c r="K94" s="13"/>
      <c r="L94" s="13"/>
      <c r="M94" s="13"/>
      <c r="N94" s="13"/>
      <c r="O94" s="13"/>
    </row>
    <row r="95" spans="2:15" x14ac:dyDescent="0.35">
      <c r="B95" s="164"/>
      <c r="C95" s="630" t="s">
        <v>61</v>
      </c>
      <c r="D95" s="555">
        <f>$D$53</f>
        <v>5318426</v>
      </c>
      <c r="E95" s="555">
        <f t="shared" si="19"/>
        <v>5318426</v>
      </c>
      <c r="F95" s="555">
        <f t="shared" si="19"/>
        <v>5318426</v>
      </c>
      <c r="G95" s="555">
        <f t="shared" si="22"/>
        <v>5318426</v>
      </c>
      <c r="H95" s="555">
        <f t="shared" si="23"/>
        <v>5318426</v>
      </c>
      <c r="I95" s="555">
        <f t="shared" si="23"/>
        <v>5318426</v>
      </c>
      <c r="J95" s="560">
        <f t="shared" si="21"/>
        <v>5318426</v>
      </c>
      <c r="K95" s="13"/>
      <c r="L95" s="13"/>
      <c r="M95" s="13"/>
      <c r="N95" s="13"/>
      <c r="O95" s="13"/>
    </row>
    <row r="96" spans="2:15" x14ac:dyDescent="0.35">
      <c r="B96" s="164"/>
      <c r="C96" s="630" t="s">
        <v>81</v>
      </c>
      <c r="D96" s="555">
        <f>$D$57</f>
        <v>8933861</v>
      </c>
      <c r="E96" s="555">
        <f t="shared" si="19"/>
        <v>8933861</v>
      </c>
      <c r="F96" s="555">
        <f t="shared" si="19"/>
        <v>8933861</v>
      </c>
      <c r="G96" s="555">
        <f t="shared" si="22"/>
        <v>8933861</v>
      </c>
      <c r="H96" s="555">
        <f t="shared" si="23"/>
        <v>8933861</v>
      </c>
      <c r="I96" s="555">
        <f t="shared" si="23"/>
        <v>8933861</v>
      </c>
      <c r="J96" s="560">
        <f t="shared" si="21"/>
        <v>8933861</v>
      </c>
      <c r="K96" s="13"/>
      <c r="L96" s="13"/>
      <c r="M96" s="13"/>
      <c r="N96" s="13"/>
      <c r="O96" s="13"/>
    </row>
    <row r="97" spans="2:15" x14ac:dyDescent="0.35">
      <c r="B97" s="164"/>
      <c r="C97" s="630" t="s">
        <v>67</v>
      </c>
      <c r="D97" s="555">
        <f>$D$64</f>
        <v>6636752</v>
      </c>
      <c r="E97" s="555">
        <f t="shared" si="19"/>
        <v>6636752</v>
      </c>
      <c r="F97" s="555">
        <f t="shared" si="19"/>
        <v>6636752</v>
      </c>
      <c r="G97" s="555">
        <f t="shared" si="22"/>
        <v>6636752</v>
      </c>
      <c r="H97" s="555">
        <f t="shared" si="23"/>
        <v>6636752</v>
      </c>
      <c r="I97" s="555">
        <f t="shared" si="23"/>
        <v>6636752</v>
      </c>
      <c r="J97" s="560">
        <f t="shared" si="21"/>
        <v>6636752</v>
      </c>
      <c r="K97" s="13"/>
      <c r="L97" s="13"/>
      <c r="M97" s="13"/>
      <c r="N97" s="13"/>
      <c r="O97" s="13"/>
    </row>
    <row r="98" spans="2:15" ht="18.75" thickBot="1" x14ac:dyDescent="0.4">
      <c r="B98" s="164"/>
      <c r="C98" s="430" t="s">
        <v>8</v>
      </c>
      <c r="D98" s="562">
        <f t="shared" ref="D98:F98" si="24">SUM(D92:D97)</f>
        <v>128982448</v>
      </c>
      <c r="E98" s="562">
        <f t="shared" si="24"/>
        <v>128982448</v>
      </c>
      <c r="F98" s="562">
        <f t="shared" si="24"/>
        <v>128982448</v>
      </c>
      <c r="G98" s="562">
        <f>SUM(G92:G97)</f>
        <v>128982448</v>
      </c>
      <c r="H98" s="562">
        <f>SUM(H92:H97)</f>
        <v>128982448</v>
      </c>
      <c r="I98" s="562">
        <f>SUM(I92:I97)</f>
        <v>128982448</v>
      </c>
      <c r="J98" s="563">
        <f t="shared" ref="J98" si="25">SUM(J92:J97)</f>
        <v>128982448</v>
      </c>
      <c r="K98" s="13"/>
      <c r="L98" s="13"/>
      <c r="M98" s="13"/>
      <c r="N98" s="13"/>
      <c r="O98" s="13"/>
    </row>
    <row r="99" spans="2:15" ht="18.75" thickBot="1" x14ac:dyDescent="0.4">
      <c r="K99" s="13"/>
      <c r="L99" s="13"/>
      <c r="M99" s="13"/>
      <c r="N99" s="13"/>
      <c r="O99" s="13"/>
    </row>
    <row r="100" spans="2:15" ht="18.75" thickBot="1" x14ac:dyDescent="0.4">
      <c r="C100" s="174" t="s">
        <v>8</v>
      </c>
      <c r="D100" s="175">
        <f t="shared" ref="D100:F100" si="26">D89+D98</f>
        <v>427563148</v>
      </c>
      <c r="E100" s="175">
        <f t="shared" si="26"/>
        <v>388950000.49980712</v>
      </c>
      <c r="F100" s="175">
        <f t="shared" si="26"/>
        <v>401677528.88805312</v>
      </c>
      <c r="G100" s="175">
        <f>G89+G98</f>
        <v>414380678.63484526</v>
      </c>
      <c r="H100" s="175">
        <f>H89+H98</f>
        <v>429059485.97774959</v>
      </c>
      <c r="I100" s="175">
        <f>I89+I98</f>
        <v>444767993.05194712</v>
      </c>
      <c r="J100" s="176">
        <f t="shared" ref="J100" si="27">J89+J98</f>
        <v>462375222.22141123</v>
      </c>
      <c r="K100" s="13"/>
      <c r="L100" s="13"/>
      <c r="M100" s="13"/>
      <c r="N100" s="13"/>
      <c r="O100" s="13"/>
    </row>
    <row r="101" spans="2:15" x14ac:dyDescent="0.35">
      <c r="K101" s="13"/>
      <c r="L101" s="13"/>
      <c r="M101" s="13"/>
      <c r="N101" s="13"/>
      <c r="O101" s="13"/>
    </row>
    <row r="102" spans="2:15" x14ac:dyDescent="0.35">
      <c r="B102" s="116"/>
      <c r="C102" s="177" t="s">
        <v>344</v>
      </c>
      <c r="D102" s="29"/>
      <c r="E102" s="2"/>
      <c r="F102" s="166"/>
    </row>
    <row r="103" spans="2:15" x14ac:dyDescent="0.35">
      <c r="B103" s="116"/>
      <c r="C103" s="118" t="s">
        <v>292</v>
      </c>
      <c r="D103" s="29"/>
      <c r="E103" s="167"/>
      <c r="F103" s="167"/>
    </row>
    <row r="104" spans="2:15" x14ac:dyDescent="0.35">
      <c r="B104" s="116"/>
      <c r="C104" s="29"/>
      <c r="D104" s="29"/>
    </row>
    <row r="105" spans="2:15" x14ac:dyDescent="0.35">
      <c r="B105" s="13"/>
      <c r="C105" s="13"/>
    </row>
    <row r="106" spans="2:15" x14ac:dyDescent="0.35">
      <c r="B106" s="13"/>
      <c r="C106" s="13"/>
    </row>
    <row r="107" spans="2:15" x14ac:dyDescent="0.35">
      <c r="B107" s="13"/>
      <c r="C107" s="13"/>
    </row>
    <row r="108" spans="2:15" ht="16.899999999999999" hidden="1" customHeight="1" x14ac:dyDescent="0.35">
      <c r="B108" s="13"/>
      <c r="C108" s="13"/>
    </row>
  </sheetData>
  <mergeCells count="1">
    <mergeCell ref="B72:C72"/>
  </mergeCells>
  <hyperlinks>
    <hyperlink ref="C103" r:id="rId1" xr:uid="{00000000-0004-0000-0100-000000000000}"/>
    <hyperlink ref="J2" location="Contenido!A1" display="regresar" xr:uid="{00000000-0004-0000-0100-000001000000}"/>
  </hyperlinks>
  <pageMargins left="0.7" right="0.7" top="0.75" bottom="0.75" header="0.3" footer="0.3"/>
  <pageSetup orientation="portrait" r:id="rId2"/>
  <ignoredErrors>
    <ignoredError sqref="D9 G98 D61 D70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44546A"/>
  </sheetPr>
  <dimension ref="A1:AN80"/>
  <sheetViews>
    <sheetView showGridLines="0" zoomScale="70" zoomScaleNormal="70" workbookViewId="0">
      <pane ySplit="2" topLeftCell="A51" activePane="bottomLeft" state="frozen"/>
      <selection pane="bottomLeft" activeCell="D77" sqref="D77"/>
    </sheetView>
  </sheetViews>
  <sheetFormatPr baseColWidth="10" defaultColWidth="0" defaultRowHeight="18" zeroHeight="1" x14ac:dyDescent="0.35"/>
  <cols>
    <col min="1" max="1" width="3.7109375" style="13" customWidth="1"/>
    <col min="2" max="2" width="46.42578125" style="13" customWidth="1"/>
    <col min="3" max="3" width="21.85546875" style="13" bestFit="1" customWidth="1"/>
    <col min="4" max="4" width="17.7109375" style="13" customWidth="1"/>
    <col min="5" max="5" width="20.140625" style="13" customWidth="1"/>
    <col min="6" max="9" width="17.7109375" style="13" customWidth="1"/>
    <col min="10" max="14" width="13.42578125" style="13" bestFit="1" customWidth="1"/>
    <col min="15" max="18" width="11.5703125" style="13" customWidth="1"/>
    <col min="19" max="31" width="11.5703125" style="13" hidden="1" customWidth="1"/>
    <col min="32" max="32" width="12.28515625" style="13" hidden="1" customWidth="1"/>
    <col min="33" max="40" width="0" style="13" hidden="1" customWidth="1"/>
    <col min="41" max="16384" width="11.5703125" style="13" hidden="1"/>
  </cols>
  <sheetData>
    <row r="1" spans="2:40" s="180" customFormat="1" ht="20.45" customHeight="1" collapsed="1" x14ac:dyDescent="0.25">
      <c r="B1" s="168" t="s">
        <v>437</v>
      </c>
      <c r="C1" s="179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V1" s="181"/>
      <c r="W1" s="182"/>
      <c r="X1" s="182"/>
      <c r="Y1" s="182"/>
      <c r="Z1" s="182"/>
      <c r="AA1" s="182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</row>
    <row r="2" spans="2:40" x14ac:dyDescent="0.35">
      <c r="B2" s="12"/>
      <c r="C2" s="12"/>
      <c r="D2" s="12"/>
      <c r="F2" s="12"/>
      <c r="G2" s="12"/>
      <c r="H2" s="12"/>
      <c r="I2" s="12"/>
      <c r="Q2" s="5" t="s">
        <v>211</v>
      </c>
    </row>
    <row r="3" spans="2:40" s="180" customFormat="1" ht="20.45" customHeight="1" collapsed="1" x14ac:dyDescent="0.25">
      <c r="B3" s="169" t="s">
        <v>438</v>
      </c>
      <c r="C3" s="179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V3" s="181"/>
      <c r="W3" s="182"/>
      <c r="X3" s="182"/>
      <c r="Y3" s="182"/>
      <c r="Z3" s="182"/>
      <c r="AA3" s="182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</row>
    <row r="4" spans="2:40" ht="18.75" thickBot="1" x14ac:dyDescent="0.4">
      <c r="B4" s="12"/>
      <c r="C4" s="12"/>
      <c r="D4" s="12"/>
      <c r="E4" s="12"/>
      <c r="F4" s="12"/>
      <c r="G4" s="12"/>
      <c r="H4" s="12"/>
      <c r="I4" s="12"/>
    </row>
    <row r="5" spans="2:40" ht="36" x14ac:dyDescent="0.35">
      <c r="B5" s="591" t="s">
        <v>10</v>
      </c>
      <c r="C5" s="448" t="s">
        <v>1</v>
      </c>
      <c r="D5" s="448" t="s">
        <v>96</v>
      </c>
      <c r="E5" s="448" t="s">
        <v>97</v>
      </c>
      <c r="F5" s="448" t="s">
        <v>98</v>
      </c>
      <c r="G5" s="449" t="s">
        <v>95</v>
      </c>
      <c r="H5" s="12"/>
      <c r="I5" s="12"/>
    </row>
    <row r="6" spans="2:40" ht="18.75" thickBot="1" x14ac:dyDescent="0.4">
      <c r="B6" s="592" t="s">
        <v>345</v>
      </c>
      <c r="C6" s="593">
        <v>0.03</v>
      </c>
      <c r="D6" s="594">
        <v>0.09</v>
      </c>
      <c r="E6" s="594">
        <v>0.33</v>
      </c>
      <c r="F6" s="594">
        <v>0.55000000000000004</v>
      </c>
      <c r="G6" s="595">
        <f>SUM(C6:F6)</f>
        <v>1</v>
      </c>
      <c r="H6" s="12"/>
      <c r="I6" s="12"/>
    </row>
    <row r="7" spans="2:40" ht="18.75" thickBot="1" x14ac:dyDescent="0.4">
      <c r="B7" s="12"/>
      <c r="C7" s="12"/>
      <c r="D7" s="12"/>
      <c r="E7" s="12"/>
      <c r="F7" s="12"/>
      <c r="G7" s="12"/>
      <c r="H7" s="12"/>
      <c r="I7" s="12"/>
    </row>
    <row r="8" spans="2:40" ht="36" x14ac:dyDescent="0.35">
      <c r="B8" s="591" t="s">
        <v>10</v>
      </c>
      <c r="C8" s="448" t="s">
        <v>93</v>
      </c>
      <c r="D8" s="448" t="s">
        <v>2</v>
      </c>
      <c r="E8" s="448" t="s">
        <v>1</v>
      </c>
      <c r="F8" s="448" t="s">
        <v>101</v>
      </c>
      <c r="G8" s="448" t="s">
        <v>102</v>
      </c>
      <c r="H8" s="448" t="s">
        <v>103</v>
      </c>
      <c r="I8" s="449" t="s">
        <v>104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</row>
    <row r="9" spans="2:40" x14ac:dyDescent="0.35">
      <c r="B9" s="664" t="s">
        <v>323</v>
      </c>
      <c r="C9" s="589">
        <v>0.29008710587657954</v>
      </c>
      <c r="D9" s="589">
        <v>0.14513556618819776</v>
      </c>
      <c r="E9" s="589">
        <v>0.56477732793522262</v>
      </c>
      <c r="F9" s="589"/>
      <c r="G9" s="589"/>
      <c r="H9" s="589"/>
      <c r="I9" s="596">
        <f>SUM(C9:H9)</f>
        <v>0.99999999999999989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2:40" ht="18.75" thickBot="1" x14ac:dyDescent="0.4">
      <c r="B10" s="665"/>
      <c r="C10" s="593">
        <v>0.29008710587657954</v>
      </c>
      <c r="D10" s="593">
        <v>0.14513556618819776</v>
      </c>
      <c r="E10" s="593">
        <v>1.6943319838056681E-2</v>
      </c>
      <c r="F10" s="593">
        <v>5.0829959514170041E-2</v>
      </c>
      <c r="G10" s="593">
        <v>0.18637651821862347</v>
      </c>
      <c r="H10" s="593">
        <v>0.31062753036437246</v>
      </c>
      <c r="I10" s="597">
        <f>SUM(C10:H10)</f>
        <v>1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2:40" ht="18.75" thickBot="1" x14ac:dyDescent="0.4">
      <c r="B11" s="12"/>
      <c r="C11" s="12"/>
      <c r="D11" s="12"/>
      <c r="E11" s="71"/>
      <c r="F11" s="12"/>
      <c r="G11" s="12"/>
      <c r="H11" s="130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2:40" ht="35.450000000000003" customHeight="1" x14ac:dyDescent="0.35">
      <c r="B12" s="591" t="s">
        <v>10</v>
      </c>
      <c r="C12" s="448" t="s">
        <v>93</v>
      </c>
      <c r="D12" s="448" t="s">
        <v>2</v>
      </c>
      <c r="E12" s="448" t="s">
        <v>1</v>
      </c>
      <c r="F12" s="448" t="s">
        <v>101</v>
      </c>
      <c r="G12" s="448" t="s">
        <v>102</v>
      </c>
      <c r="H12" s="448" t="s">
        <v>103</v>
      </c>
      <c r="I12" s="449" t="s">
        <v>95</v>
      </c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40" x14ac:dyDescent="0.35">
      <c r="B13" s="600" t="s">
        <v>405</v>
      </c>
      <c r="C13" s="598">
        <v>0.75</v>
      </c>
      <c r="D13" s="599">
        <v>0.15</v>
      </c>
      <c r="E13" s="598">
        <v>0.04</v>
      </c>
      <c r="F13" s="598">
        <v>0.01</v>
      </c>
      <c r="G13" s="598">
        <v>0</v>
      </c>
      <c r="H13" s="598">
        <v>0.05</v>
      </c>
      <c r="I13" s="596">
        <f>SUM(C13:H13)</f>
        <v>1</v>
      </c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</row>
    <row r="14" spans="2:40" x14ac:dyDescent="0.35">
      <c r="B14" s="601" t="s">
        <v>69</v>
      </c>
      <c r="C14" s="599">
        <v>0</v>
      </c>
      <c r="D14" s="599">
        <v>0</v>
      </c>
      <c r="E14" s="599">
        <v>0</v>
      </c>
      <c r="F14" s="599">
        <v>0</v>
      </c>
      <c r="G14" s="599">
        <v>0</v>
      </c>
      <c r="H14" s="599">
        <v>1</v>
      </c>
      <c r="I14" s="596">
        <f>SUM(C14:H14)</f>
        <v>1</v>
      </c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</row>
    <row r="15" spans="2:40" x14ac:dyDescent="0.35">
      <c r="B15" s="601" t="s">
        <v>406</v>
      </c>
      <c r="C15" s="599">
        <v>0</v>
      </c>
      <c r="D15" s="599">
        <v>0</v>
      </c>
      <c r="E15" s="599">
        <v>0</v>
      </c>
      <c r="F15" s="599">
        <v>0.5</v>
      </c>
      <c r="G15" s="599">
        <v>0.5</v>
      </c>
      <c r="H15" s="599">
        <v>0</v>
      </c>
      <c r="I15" s="596">
        <f>SUM(C15:H15)</f>
        <v>1</v>
      </c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</row>
    <row r="16" spans="2:40" ht="18.75" thickBot="1" x14ac:dyDescent="0.4">
      <c r="B16" s="602" t="s">
        <v>71</v>
      </c>
      <c r="C16" s="603">
        <v>0</v>
      </c>
      <c r="D16" s="603">
        <v>1</v>
      </c>
      <c r="E16" s="603">
        <v>0</v>
      </c>
      <c r="F16" s="603">
        <v>0</v>
      </c>
      <c r="G16" s="603">
        <v>0</v>
      </c>
      <c r="H16" s="603">
        <v>0</v>
      </c>
      <c r="I16" s="597">
        <f>SUM(C16:H16)</f>
        <v>1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</row>
    <row r="17" spans="2:40" x14ac:dyDescent="0.35">
      <c r="B17" s="662" t="s">
        <v>324</v>
      </c>
      <c r="C17" s="662"/>
      <c r="D17" s="662"/>
      <c r="E17" s="132"/>
      <c r="F17" s="132"/>
      <c r="G17" s="132"/>
      <c r="H17" s="132"/>
      <c r="I17" s="13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</row>
    <row r="18" spans="2:40" x14ac:dyDescent="0.35">
      <c r="B18" s="131"/>
      <c r="C18" s="131"/>
      <c r="D18" s="131"/>
      <c r="E18" s="132"/>
      <c r="F18" s="132"/>
      <c r="G18" s="132"/>
      <c r="H18" s="132"/>
      <c r="I18" s="13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2:40" x14ac:dyDescent="0.35">
      <c r="B19" s="131"/>
      <c r="C19" s="131"/>
      <c r="D19" s="131"/>
      <c r="E19" s="132"/>
      <c r="F19" s="132"/>
      <c r="G19" s="132"/>
      <c r="H19" s="132"/>
      <c r="I19" s="13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</row>
    <row r="20" spans="2:40" x14ac:dyDescent="0.35">
      <c r="B20" s="83"/>
      <c r="C20" s="83"/>
      <c r="D20" s="83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</row>
    <row r="21" spans="2:40" s="180" customFormat="1" ht="22.15" customHeight="1" collapsed="1" x14ac:dyDescent="0.25">
      <c r="B21" s="168" t="s">
        <v>439</v>
      </c>
      <c r="C21" s="179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V21" s="181"/>
      <c r="W21" s="182"/>
      <c r="X21" s="182"/>
      <c r="Y21" s="182"/>
      <c r="Z21" s="182"/>
      <c r="AA21" s="182"/>
      <c r="AB21" s="183"/>
      <c r="AC21" s="183"/>
      <c r="AD21" s="183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</row>
    <row r="22" spans="2:40" s="135" customFormat="1" ht="18" customHeight="1" thickBot="1" x14ac:dyDescent="0.3">
      <c r="B22" s="134"/>
      <c r="C22" s="78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V22" s="136"/>
      <c r="W22" s="137"/>
      <c r="X22" s="137"/>
      <c r="Y22" s="137"/>
      <c r="Z22" s="137"/>
      <c r="AA22" s="137"/>
      <c r="AB22" s="138"/>
      <c r="AC22" s="138"/>
      <c r="AD22" s="138"/>
      <c r="AE22" s="138"/>
      <c r="AF22" s="138"/>
      <c r="AG22" s="138"/>
      <c r="AH22" s="138"/>
      <c r="AI22" s="138"/>
      <c r="AJ22" s="138"/>
      <c r="AK22" s="138"/>
      <c r="AL22" s="138"/>
      <c r="AM22" s="138"/>
      <c r="AN22" s="138"/>
    </row>
    <row r="23" spans="2:40" s="135" customFormat="1" ht="36" customHeight="1" x14ac:dyDescent="0.25">
      <c r="B23" s="591" t="s">
        <v>10</v>
      </c>
      <c r="C23" s="448" t="s">
        <v>1</v>
      </c>
      <c r="D23" s="448" t="s">
        <v>101</v>
      </c>
      <c r="E23" s="448" t="s">
        <v>102</v>
      </c>
      <c r="F23" s="448" t="s">
        <v>103</v>
      </c>
      <c r="G23" s="449" t="s">
        <v>95</v>
      </c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V23" s="136"/>
      <c r="W23" s="137"/>
      <c r="X23" s="137"/>
      <c r="Y23" s="137"/>
      <c r="Z23" s="137"/>
      <c r="AA23" s="137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</row>
    <row r="24" spans="2:40" s="135" customFormat="1" ht="18" customHeight="1" thickBot="1" x14ac:dyDescent="0.3">
      <c r="B24" s="602" t="s">
        <v>91</v>
      </c>
      <c r="C24" s="603">
        <v>0.17999999999999997</v>
      </c>
      <c r="D24" s="603">
        <v>0.41</v>
      </c>
      <c r="E24" s="603">
        <v>0.13</v>
      </c>
      <c r="F24" s="603">
        <v>0.28000000000000008</v>
      </c>
      <c r="G24" s="604">
        <f>SUM(C24:F24)</f>
        <v>1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V24" s="136"/>
      <c r="W24" s="137"/>
      <c r="X24" s="137"/>
      <c r="Y24" s="137"/>
      <c r="Z24" s="137"/>
      <c r="AA24" s="137"/>
      <c r="AB24" s="138"/>
      <c r="AC24" s="138"/>
      <c r="AD24" s="138"/>
      <c r="AE24" s="138"/>
      <c r="AF24" s="138"/>
      <c r="AG24" s="138"/>
      <c r="AH24" s="138"/>
      <c r="AI24" s="138"/>
      <c r="AJ24" s="138"/>
      <c r="AK24" s="138"/>
      <c r="AL24" s="138"/>
      <c r="AM24" s="138"/>
      <c r="AN24" s="138"/>
    </row>
    <row r="25" spans="2:40" s="135" customFormat="1" ht="18" customHeight="1" thickBot="1" x14ac:dyDescent="0.3">
      <c r="B25" s="134"/>
      <c r="C25" s="78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V25" s="136"/>
      <c r="W25" s="137"/>
      <c r="X25" s="137"/>
      <c r="Y25" s="137"/>
      <c r="Z25" s="137"/>
      <c r="AA25" s="137"/>
      <c r="AB25" s="138"/>
      <c r="AC25" s="138"/>
      <c r="AD25" s="138"/>
      <c r="AE25" s="138"/>
      <c r="AF25" s="138"/>
      <c r="AG25" s="138"/>
      <c r="AH25" s="138"/>
      <c r="AI25" s="138"/>
      <c r="AJ25" s="138"/>
      <c r="AK25" s="138"/>
      <c r="AL25" s="138"/>
      <c r="AM25" s="138"/>
      <c r="AN25" s="138"/>
    </row>
    <row r="26" spans="2:40" s="135" customFormat="1" ht="45" x14ac:dyDescent="0.25">
      <c r="B26" s="591" t="s">
        <v>10</v>
      </c>
      <c r="C26" s="607" t="s">
        <v>352</v>
      </c>
      <c r="D26" s="448" t="s">
        <v>107</v>
      </c>
      <c r="E26" s="448" t="s">
        <v>94</v>
      </c>
      <c r="F26" s="449" t="s">
        <v>2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V26" s="136"/>
      <c r="W26" s="137"/>
      <c r="X26" s="137"/>
      <c r="Y26" s="137"/>
      <c r="Z26" s="137"/>
      <c r="AA26" s="137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</row>
    <row r="27" spans="2:40" s="135" customFormat="1" ht="18" customHeight="1" x14ac:dyDescent="0.25">
      <c r="B27" s="601" t="s">
        <v>16</v>
      </c>
      <c r="C27" s="605">
        <f>SUM(D27:F27)</f>
        <v>1</v>
      </c>
      <c r="D27" s="606">
        <v>3.1593525387347152E-2</v>
      </c>
      <c r="E27" s="606">
        <v>0.19981432682640118</v>
      </c>
      <c r="F27" s="608">
        <v>0.76859214778625162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V27" s="136"/>
      <c r="W27" s="137"/>
      <c r="X27" s="137"/>
      <c r="Y27" s="137"/>
      <c r="Z27" s="137"/>
      <c r="AA27" s="137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</row>
    <row r="28" spans="2:40" s="135" customFormat="1" ht="18" customHeight="1" x14ac:dyDescent="0.25">
      <c r="B28" s="601" t="s">
        <v>30</v>
      </c>
      <c r="C28" s="605">
        <f>SUM(D28:F28)</f>
        <v>1</v>
      </c>
      <c r="D28" s="606">
        <v>3.1593525387347152E-2</v>
      </c>
      <c r="E28" s="606">
        <v>0.19981432682640102</v>
      </c>
      <c r="F28" s="608">
        <v>0.76859214778625184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V28" s="136"/>
      <c r="W28" s="137"/>
      <c r="X28" s="137"/>
      <c r="Y28" s="137"/>
      <c r="Z28" s="137"/>
      <c r="AA28" s="137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</row>
    <row r="29" spans="2:40" s="135" customFormat="1" ht="18" customHeight="1" x14ac:dyDescent="0.25">
      <c r="B29" s="601" t="s">
        <v>105</v>
      </c>
      <c r="C29" s="605">
        <f>SUM(D29:F29)</f>
        <v>0.99999999999999989</v>
      </c>
      <c r="D29" s="606">
        <v>3.1593525387347159E-2</v>
      </c>
      <c r="E29" s="606">
        <v>0.19981432682640099</v>
      </c>
      <c r="F29" s="608">
        <v>0.76859214778625173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V29" s="136"/>
      <c r="W29" s="137"/>
      <c r="X29" s="137"/>
      <c r="Y29" s="137"/>
      <c r="Z29" s="137"/>
      <c r="AA29" s="137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</row>
    <row r="30" spans="2:40" s="135" customFormat="1" ht="18" customHeight="1" thickBot="1" x14ac:dyDescent="0.3">
      <c r="B30" s="602" t="s">
        <v>106</v>
      </c>
      <c r="C30" s="609">
        <f>SUM(D30:F30)</f>
        <v>1</v>
      </c>
      <c r="D30" s="610">
        <v>3.1593525387347159E-2</v>
      </c>
      <c r="E30" s="610">
        <v>0.19981432682640102</v>
      </c>
      <c r="F30" s="611">
        <v>0.76859214778625184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V30" s="136"/>
      <c r="W30" s="137"/>
      <c r="X30" s="137"/>
      <c r="Y30" s="137"/>
      <c r="Z30" s="137"/>
      <c r="AA30" s="137"/>
      <c r="AB30" s="138"/>
      <c r="AC30" s="138"/>
      <c r="AD30" s="138"/>
      <c r="AE30" s="138"/>
      <c r="AF30" s="138"/>
      <c r="AG30" s="138"/>
      <c r="AH30" s="138"/>
      <c r="AI30" s="138"/>
      <c r="AJ30" s="138"/>
      <c r="AK30" s="138"/>
      <c r="AL30" s="138"/>
      <c r="AM30" s="138"/>
      <c r="AN30" s="138"/>
    </row>
    <row r="31" spans="2:40" s="135" customFormat="1" ht="18" customHeight="1" x14ac:dyDescent="0.25">
      <c r="B31" s="29" t="s">
        <v>324</v>
      </c>
      <c r="C31" s="132"/>
      <c r="D31" s="132"/>
      <c r="E31" s="132"/>
      <c r="F31" s="132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V31" s="136"/>
      <c r="W31" s="137"/>
      <c r="X31" s="137"/>
      <c r="Y31" s="137"/>
      <c r="Z31" s="137"/>
      <c r="AA31" s="137"/>
      <c r="AB31" s="138"/>
      <c r="AC31" s="138"/>
      <c r="AD31" s="138"/>
      <c r="AE31" s="138"/>
      <c r="AF31" s="138"/>
      <c r="AG31" s="138"/>
      <c r="AH31" s="138"/>
      <c r="AI31" s="138"/>
      <c r="AJ31" s="138"/>
      <c r="AK31" s="138"/>
      <c r="AL31" s="138"/>
      <c r="AM31" s="138"/>
      <c r="AN31" s="138"/>
    </row>
    <row r="32" spans="2:40" s="135" customFormat="1" ht="18" customHeight="1" x14ac:dyDescent="0.25">
      <c r="B32" s="134"/>
      <c r="C32" s="78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V32" s="136"/>
      <c r="W32" s="137"/>
      <c r="X32" s="137"/>
      <c r="Y32" s="137"/>
      <c r="Z32" s="137"/>
      <c r="AA32" s="137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</row>
    <row r="33" spans="2:40" s="135" customFormat="1" ht="18" customHeight="1" x14ac:dyDescent="0.25">
      <c r="B33" s="134"/>
      <c r="C33" s="7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V33" s="136"/>
      <c r="W33" s="137"/>
      <c r="X33" s="137"/>
      <c r="Y33" s="137"/>
      <c r="Z33" s="137"/>
      <c r="AA33" s="137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</row>
    <row r="34" spans="2:40" x14ac:dyDescent="0.35">
      <c r="B34" s="12"/>
      <c r="D34" s="12"/>
      <c r="E34" s="18"/>
      <c r="F34" s="18"/>
      <c r="G34" s="12"/>
    </row>
    <row r="35" spans="2:40" s="180" customFormat="1" ht="18" customHeight="1" collapsed="1" x14ac:dyDescent="0.25">
      <c r="B35" s="168" t="s">
        <v>440</v>
      </c>
      <c r="C35" s="179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0"/>
      <c r="T35" s="170"/>
      <c r="V35" s="181"/>
      <c r="W35" s="182"/>
      <c r="X35" s="182"/>
      <c r="Y35" s="182"/>
      <c r="Z35" s="182"/>
      <c r="AA35" s="182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</row>
    <row r="36" spans="2:40" s="3" customFormat="1" ht="18" customHeight="1" thickBot="1" x14ac:dyDescent="0.3">
      <c r="B36" s="139"/>
      <c r="C36" s="140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V36" s="67"/>
      <c r="W36" s="68"/>
      <c r="X36" s="68"/>
      <c r="Y36" s="68"/>
      <c r="Z36" s="68"/>
      <c r="AA36" s="68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</row>
    <row r="37" spans="2:40" s="3" customFormat="1" ht="18" customHeight="1" x14ac:dyDescent="0.25">
      <c r="B37" s="659" t="s">
        <v>10</v>
      </c>
      <c r="C37" s="660" t="s">
        <v>358</v>
      </c>
      <c r="D37" s="660"/>
      <c r="E37" s="660"/>
      <c r="F37" s="660"/>
      <c r="G37" s="660"/>
      <c r="H37" s="661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V37" s="67"/>
      <c r="W37" s="68"/>
      <c r="X37" s="68"/>
      <c r="Y37" s="68"/>
      <c r="Z37" s="68"/>
      <c r="AA37" s="68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</row>
    <row r="38" spans="2:40" x14ac:dyDescent="0.35">
      <c r="B38" s="663"/>
      <c r="C38" s="442">
        <v>2015</v>
      </c>
      <c r="D38" s="442">
        <v>2016</v>
      </c>
      <c r="E38" s="442">
        <v>2017</v>
      </c>
      <c r="F38" s="442">
        <v>2018</v>
      </c>
      <c r="G38" s="442">
        <v>2019</v>
      </c>
      <c r="H38" s="484">
        <v>2020</v>
      </c>
      <c r="N38" s="12"/>
      <c r="O38" s="12"/>
      <c r="P38" s="12"/>
      <c r="Q38" s="12"/>
      <c r="R38" s="12"/>
    </row>
    <row r="39" spans="2:40" ht="23.45" customHeight="1" x14ac:dyDescent="0.35">
      <c r="B39" s="613" t="s">
        <v>84</v>
      </c>
      <c r="C39" s="612">
        <v>1</v>
      </c>
      <c r="D39" s="612">
        <v>1</v>
      </c>
      <c r="E39" s="612">
        <v>1</v>
      </c>
      <c r="F39" s="612">
        <v>1</v>
      </c>
      <c r="G39" s="590">
        <v>1</v>
      </c>
      <c r="H39" s="614">
        <v>1</v>
      </c>
      <c r="N39" s="12"/>
      <c r="O39" s="12"/>
      <c r="P39" s="12"/>
      <c r="Q39" s="12"/>
      <c r="R39" s="12"/>
    </row>
    <row r="40" spans="2:40" ht="23.45" customHeight="1" x14ac:dyDescent="0.35">
      <c r="B40" s="613" t="s">
        <v>85</v>
      </c>
      <c r="C40" s="612">
        <v>0.06</v>
      </c>
      <c r="D40" s="612">
        <v>0.06</v>
      </c>
      <c r="E40" s="612">
        <v>0.05</v>
      </c>
      <c r="F40" s="612">
        <v>0.05</v>
      </c>
      <c r="G40" s="590">
        <v>0.05</v>
      </c>
      <c r="H40" s="614">
        <v>0.05</v>
      </c>
      <c r="N40" s="12"/>
      <c r="O40" s="12"/>
      <c r="P40" s="12"/>
      <c r="Q40" s="12"/>
      <c r="R40" s="12"/>
    </row>
    <row r="41" spans="2:40" ht="34.15" customHeight="1" x14ac:dyDescent="0.35">
      <c r="B41" s="613" t="s">
        <v>86</v>
      </c>
      <c r="C41" s="612">
        <v>0.64588713095415495</v>
      </c>
      <c r="D41" s="612">
        <v>0.64588713095415495</v>
      </c>
      <c r="E41" s="612">
        <v>0.64588713095415495</v>
      </c>
      <c r="F41" s="612">
        <v>0.64588713095415495</v>
      </c>
      <c r="G41" s="590">
        <v>0.64588713095415495</v>
      </c>
      <c r="H41" s="614">
        <v>0.64588713095415495</v>
      </c>
      <c r="N41" s="12"/>
      <c r="O41" s="12"/>
      <c r="P41" s="12"/>
      <c r="Q41" s="12"/>
      <c r="R41" s="12"/>
    </row>
    <row r="42" spans="2:40" ht="34.9" customHeight="1" x14ac:dyDescent="0.35">
      <c r="B42" s="613" t="s">
        <v>87</v>
      </c>
      <c r="C42" s="612">
        <v>0.33898016314416685</v>
      </c>
      <c r="D42" s="612">
        <v>0.33898016314416685</v>
      </c>
      <c r="E42" s="612">
        <v>0.33898016314416685</v>
      </c>
      <c r="F42" s="612">
        <v>0.33898016314416685</v>
      </c>
      <c r="G42" s="590">
        <v>0.33898016314416685</v>
      </c>
      <c r="H42" s="614">
        <v>0.33898016314416685</v>
      </c>
      <c r="N42" s="12"/>
      <c r="O42" s="12"/>
      <c r="P42" s="12"/>
      <c r="Q42" s="12"/>
      <c r="R42" s="12"/>
    </row>
    <row r="43" spans="2:40" ht="33.6" customHeight="1" x14ac:dyDescent="0.35">
      <c r="B43" s="613" t="s">
        <v>88</v>
      </c>
      <c r="C43" s="612">
        <v>1.5132705901678273E-2</v>
      </c>
      <c r="D43" s="612">
        <v>1.5132705901678273E-2</v>
      </c>
      <c r="E43" s="612">
        <v>1.5132705901678273E-2</v>
      </c>
      <c r="F43" s="612">
        <v>1.5132705901678273E-2</v>
      </c>
      <c r="G43" s="590">
        <v>1.5132705901678273E-2</v>
      </c>
      <c r="H43" s="614">
        <v>1.5132705901678273E-2</v>
      </c>
      <c r="N43" s="12"/>
      <c r="O43" s="12"/>
      <c r="P43" s="12"/>
      <c r="Q43" s="12"/>
      <c r="R43" s="12"/>
    </row>
    <row r="44" spans="2:40" ht="34.9" customHeight="1" x14ac:dyDescent="0.35">
      <c r="B44" s="613" t="s">
        <v>89</v>
      </c>
      <c r="C44" s="612">
        <f t="shared" ref="C44:H44" si="0">D69</f>
        <v>3.0474147367287374E-2</v>
      </c>
      <c r="D44" s="612">
        <f t="shared" si="0"/>
        <v>3.1644510256998881E-2</v>
      </c>
      <c r="E44" s="612">
        <f t="shared" si="0"/>
        <v>3.0693426064778873E-2</v>
      </c>
      <c r="F44" s="612">
        <f t="shared" si="0"/>
        <v>3.2666378524294215E-2</v>
      </c>
      <c r="G44" s="590">
        <f t="shared" si="0"/>
        <v>3.4568788185254107E-2</v>
      </c>
      <c r="H44" s="614">
        <f t="shared" si="0"/>
        <v>3.7559596022126662E-2</v>
      </c>
      <c r="N44" s="12"/>
      <c r="O44" s="12"/>
      <c r="P44" s="12"/>
      <c r="Q44" s="12"/>
      <c r="R44" s="12"/>
    </row>
    <row r="45" spans="2:40" ht="32.450000000000003" customHeight="1" x14ac:dyDescent="0.35">
      <c r="B45" s="613" t="s">
        <v>90</v>
      </c>
      <c r="C45" s="612">
        <v>0.05</v>
      </c>
      <c r="D45" s="612">
        <v>0.05</v>
      </c>
      <c r="E45" s="612">
        <v>0.05</v>
      </c>
      <c r="F45" s="612">
        <v>0.05</v>
      </c>
      <c r="G45" s="590">
        <v>0.05</v>
      </c>
      <c r="H45" s="614">
        <v>0.05</v>
      </c>
      <c r="N45" s="12"/>
      <c r="O45" s="12"/>
      <c r="P45" s="12"/>
      <c r="Q45" s="12"/>
      <c r="R45" s="12"/>
    </row>
    <row r="46" spans="2:40" ht="34.15" customHeight="1" x14ac:dyDescent="0.35">
      <c r="B46" s="613" t="s">
        <v>92</v>
      </c>
      <c r="C46" s="612">
        <f>'1.4 ICC'!K20</f>
        <v>-0.31584248614247579</v>
      </c>
      <c r="D46" s="612">
        <f>'1.4 ICC'!K32</f>
        <v>4.5987628273053138E-2</v>
      </c>
      <c r="E46" s="612">
        <f>D46</f>
        <v>4.5987628273053138E-2</v>
      </c>
      <c r="F46" s="612">
        <f>E46</f>
        <v>4.5987628273053138E-2</v>
      </c>
      <c r="G46" s="590">
        <f>F46</f>
        <v>4.5987628273053138E-2</v>
      </c>
      <c r="H46" s="614">
        <f>G46</f>
        <v>4.5987628273053138E-2</v>
      </c>
      <c r="N46" s="12"/>
      <c r="O46" s="12"/>
      <c r="P46" s="12"/>
      <c r="Q46" s="12"/>
      <c r="R46" s="12"/>
    </row>
    <row r="47" spans="2:40" ht="23.45" customHeight="1" thickBot="1" x14ac:dyDescent="0.4">
      <c r="B47" s="615" t="s">
        <v>99</v>
      </c>
      <c r="C47" s="616">
        <v>1</v>
      </c>
      <c r="D47" s="616">
        <v>1</v>
      </c>
      <c r="E47" s="616">
        <v>0.99</v>
      </c>
      <c r="F47" s="616">
        <v>0.99</v>
      </c>
      <c r="G47" s="594">
        <v>0.99</v>
      </c>
      <c r="H47" s="595">
        <v>0.99</v>
      </c>
      <c r="N47" s="12"/>
      <c r="O47" s="12"/>
      <c r="P47" s="12"/>
      <c r="Q47" s="12"/>
      <c r="R47" s="12"/>
    </row>
    <row r="48" spans="2:40" x14ac:dyDescent="0.35">
      <c r="B48" s="29" t="s">
        <v>324</v>
      </c>
      <c r="G48" s="70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2:40" x14ac:dyDescent="0.35">
      <c r="B49" s="29"/>
      <c r="G49" s="70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2:40" x14ac:dyDescent="0.35">
      <c r="B50" s="29"/>
      <c r="G50" s="70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2:40" x14ac:dyDescent="0.35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2:40" s="3" customFormat="1" ht="21.6" customHeight="1" collapsed="1" x14ac:dyDescent="0.25">
      <c r="B52" s="168" t="s">
        <v>451</v>
      </c>
      <c r="C52" s="9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V52" s="67"/>
      <c r="W52" s="68"/>
      <c r="X52" s="68"/>
      <c r="Y52" s="68"/>
      <c r="Z52" s="68"/>
      <c r="AA52" s="68"/>
      <c r="AB52" s="69"/>
      <c r="AC52" s="69"/>
      <c r="AD52" s="69"/>
      <c r="AE52" s="69"/>
      <c r="AF52" s="69"/>
      <c r="AG52" s="69"/>
      <c r="AH52" s="69"/>
      <c r="AI52" s="69"/>
      <c r="AJ52" s="69"/>
      <c r="AK52" s="69"/>
      <c r="AL52" s="69"/>
      <c r="AM52" s="69"/>
      <c r="AN52" s="69"/>
    </row>
    <row r="53" spans="2:40" ht="18.75" thickBot="1" x14ac:dyDescent="0.4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</row>
    <row r="54" spans="2:40" ht="14.45" customHeight="1" x14ac:dyDescent="0.35">
      <c r="B54" s="659" t="s">
        <v>10</v>
      </c>
      <c r="C54" s="660" t="s">
        <v>270</v>
      </c>
      <c r="D54" s="660"/>
      <c r="E54" s="660"/>
      <c r="F54" s="660"/>
      <c r="G54" s="660"/>
      <c r="H54" s="660" t="s">
        <v>269</v>
      </c>
      <c r="I54" s="660"/>
      <c r="J54" s="660"/>
      <c r="K54" s="660"/>
      <c r="L54" s="660"/>
      <c r="M54" s="661"/>
      <c r="N54" s="12"/>
      <c r="O54" s="12"/>
      <c r="P54" s="12"/>
      <c r="Q54" s="12"/>
      <c r="R54" s="12"/>
      <c r="S54" s="12"/>
      <c r="T54" s="12"/>
    </row>
    <row r="55" spans="2:40" x14ac:dyDescent="0.35">
      <c r="B55" s="663"/>
      <c r="C55" s="442">
        <v>2008</v>
      </c>
      <c r="D55" s="442">
        <v>2009</v>
      </c>
      <c r="E55" s="442">
        <v>2010</v>
      </c>
      <c r="F55" s="442">
        <v>2011</v>
      </c>
      <c r="G55" s="442">
        <v>2014</v>
      </c>
      <c r="H55" s="442">
        <v>2015</v>
      </c>
      <c r="I55" s="442">
        <v>2016</v>
      </c>
      <c r="J55" s="442">
        <v>2017</v>
      </c>
      <c r="K55" s="442">
        <v>2018</v>
      </c>
      <c r="L55" s="442">
        <v>2019</v>
      </c>
      <c r="M55" s="484">
        <v>2020</v>
      </c>
    </row>
    <row r="56" spans="2:40" ht="18.75" thickBot="1" x14ac:dyDescent="0.4">
      <c r="B56" s="617" t="s">
        <v>22</v>
      </c>
      <c r="C56" s="618">
        <v>43107125</v>
      </c>
      <c r="D56" s="618">
        <v>46635660</v>
      </c>
      <c r="E56" s="618">
        <v>52535794</v>
      </c>
      <c r="F56" s="618">
        <v>52896585</v>
      </c>
      <c r="G56" s="618">
        <v>55090048</v>
      </c>
      <c r="H56" s="618">
        <f>FORECAST(H55,C56:G56,C55:G55)</f>
        <v>58797551.745283127</v>
      </c>
      <c r="I56" s="618">
        <f t="shared" ref="I56:K56" si="1">FORECAST(I55,D56:H56,D55:H55)</f>
        <v>59755778.836243629</v>
      </c>
      <c r="J56" s="618">
        <f t="shared" si="1"/>
        <v>60456934.390759468</v>
      </c>
      <c r="K56" s="618">
        <f t="shared" si="1"/>
        <v>62016967.516283035</v>
      </c>
      <c r="L56" s="618">
        <f>FORECAST(L55,F56:K56,F55:K55)</f>
        <v>63375081.610937595</v>
      </c>
      <c r="M56" s="619">
        <f>FORECAST(M55,G56:L56,G55:L55)</f>
        <v>65093850.77547121</v>
      </c>
    </row>
    <row r="57" spans="2:40" x14ac:dyDescent="0.35">
      <c r="B57" s="29" t="s">
        <v>324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2"/>
      <c r="M57" s="12"/>
      <c r="N57" s="12"/>
      <c r="O57" s="12"/>
      <c r="P57" s="12"/>
      <c r="Q57" s="12"/>
      <c r="R57" s="12"/>
    </row>
    <row r="58" spans="2:40" s="116" customFormat="1" ht="13.5" x14ac:dyDescent="0.25">
      <c r="B58" s="178" t="s">
        <v>292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</row>
    <row r="59" spans="2:40" x14ac:dyDescent="0.35"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</row>
    <row r="60" spans="2:40" x14ac:dyDescent="0.35"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</row>
    <row r="61" spans="2:40" x14ac:dyDescent="0.35"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</row>
    <row r="62" spans="2:40" s="180" customFormat="1" ht="23.45" customHeight="1" collapsed="1" x14ac:dyDescent="0.25">
      <c r="B62" s="168" t="s">
        <v>441</v>
      </c>
      <c r="C62" s="179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  <c r="R62" s="170"/>
      <c r="S62" s="170"/>
      <c r="T62" s="170"/>
      <c r="V62" s="181"/>
      <c r="W62" s="182"/>
      <c r="X62" s="182"/>
      <c r="Y62" s="182"/>
      <c r="Z62" s="182"/>
      <c r="AA62" s="182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</row>
    <row r="63" spans="2:40" ht="18.75" thickBot="1" x14ac:dyDescent="0.4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</row>
    <row r="64" spans="2:40" s="106" customFormat="1" ht="15.95" customHeight="1" x14ac:dyDescent="0.25">
      <c r="B64" s="659" t="s">
        <v>356</v>
      </c>
      <c r="C64" s="660"/>
      <c r="D64" s="660"/>
      <c r="E64" s="660"/>
      <c r="F64" s="660"/>
      <c r="G64" s="660"/>
      <c r="H64" s="660"/>
      <c r="I64" s="660"/>
      <c r="J64" s="660"/>
      <c r="K64" s="660"/>
      <c r="L64" s="660"/>
      <c r="M64" s="660"/>
      <c r="N64" s="660"/>
      <c r="O64" s="660"/>
      <c r="P64" s="660"/>
      <c r="Q64" s="660"/>
      <c r="R64" s="661"/>
      <c r="W64" s="142"/>
    </row>
    <row r="65" spans="2:21" s="106" customFormat="1" ht="15.95" customHeight="1" x14ac:dyDescent="0.25">
      <c r="B65" s="476" t="s">
        <v>10</v>
      </c>
      <c r="C65" s="442">
        <v>2014</v>
      </c>
      <c r="D65" s="442">
        <v>2015</v>
      </c>
      <c r="E65" s="442">
        <v>2016</v>
      </c>
      <c r="F65" s="442">
        <v>2017</v>
      </c>
      <c r="G65" s="442">
        <v>2018</v>
      </c>
      <c r="H65" s="442">
        <v>2019</v>
      </c>
      <c r="I65" s="442">
        <v>2020</v>
      </c>
      <c r="J65" s="538">
        <v>2021</v>
      </c>
      <c r="K65" s="538">
        <v>2022</v>
      </c>
      <c r="L65" s="538">
        <v>2023</v>
      </c>
      <c r="M65" s="538">
        <v>2024</v>
      </c>
      <c r="N65" s="538">
        <v>2025</v>
      </c>
      <c r="O65" s="538">
        <v>2026</v>
      </c>
      <c r="P65" s="538">
        <v>2027</v>
      </c>
      <c r="Q65" s="538">
        <v>2028</v>
      </c>
      <c r="R65" s="538">
        <v>2029</v>
      </c>
      <c r="S65" s="143"/>
    </row>
    <row r="66" spans="2:21" s="106" customFormat="1" ht="15.95" customHeight="1" x14ac:dyDescent="0.35">
      <c r="B66" s="623" t="s">
        <v>163</v>
      </c>
      <c r="C66" s="620">
        <v>41262</v>
      </c>
      <c r="D66" s="620">
        <v>42626.827598710428</v>
      </c>
      <c r="E66" s="620">
        <v>44147.720340900785</v>
      </c>
      <c r="F66" s="620">
        <v>45696.610859800945</v>
      </c>
      <c r="G66" s="620">
        <v>47381.803736408998</v>
      </c>
      <c r="H66" s="620">
        <v>49230.812206701397</v>
      </c>
      <c r="I66" s="620">
        <v>51301.06246500936</v>
      </c>
      <c r="J66" s="620">
        <v>53416.062650484644</v>
      </c>
      <c r="K66" s="620">
        <v>55565.822956970318</v>
      </c>
      <c r="L66" s="620">
        <v>57806.914968479054</v>
      </c>
      <c r="M66" s="620">
        <v>60129.648534348635</v>
      </c>
      <c r="N66" s="620">
        <v>62657.470121950733</v>
      </c>
      <c r="O66" s="620">
        <v>65350.894787349556</v>
      </c>
      <c r="P66" s="620">
        <v>68163.70917873671</v>
      </c>
      <c r="Q66" s="620">
        <v>71028.16233810602</v>
      </c>
      <c r="R66" s="620">
        <v>73953.371877359765</v>
      </c>
      <c r="S66" s="12"/>
      <c r="T66" s="12"/>
      <c r="U66" s="13"/>
    </row>
    <row r="67" spans="2:21" s="106" customFormat="1" ht="15.95" customHeight="1" x14ac:dyDescent="0.35">
      <c r="B67" s="623" t="s">
        <v>164</v>
      </c>
      <c r="C67" s="621"/>
      <c r="D67" s="622">
        <f>+D66/C66-1</f>
        <v>3.307710723451196E-2</v>
      </c>
      <c r="E67" s="622">
        <f t="shared" ref="E67:I67" si="2">+E66/D66-1</f>
        <v>3.5679238354495046E-2</v>
      </c>
      <c r="F67" s="622">
        <f t="shared" si="2"/>
        <v>3.5084269514708888E-2</v>
      </c>
      <c r="G67" s="622">
        <f>+G66/F66-1</f>
        <v>3.687785253436604E-2</v>
      </c>
      <c r="H67" s="622">
        <f t="shared" si="2"/>
        <v>3.9023598185047303E-2</v>
      </c>
      <c r="I67" s="622">
        <f t="shared" si="2"/>
        <v>4.2051921662713321E-2</v>
      </c>
      <c r="J67" s="622">
        <f t="shared" ref="J67" si="3">+J66/I66-1</f>
        <v>4.1227219941455395E-2</v>
      </c>
      <c r="K67" s="622">
        <f t="shared" ref="K67" si="4">+K66/J66-1</f>
        <v>4.0245577824635337E-2</v>
      </c>
      <c r="L67" s="622">
        <f t="shared" ref="L67" si="5">+L66/K66-1</f>
        <v>4.0332202282763241E-2</v>
      </c>
      <c r="M67" s="622">
        <f t="shared" ref="M67" si="6">+M66/L66-1</f>
        <v>4.0180894744791695E-2</v>
      </c>
      <c r="N67" s="622">
        <f t="shared" ref="N67" si="7">+N66/M66-1</f>
        <v>4.2039520423241772E-2</v>
      </c>
      <c r="O67" s="622">
        <f t="shared" ref="O67" si="8">+O66/N66-1</f>
        <v>4.2986489243127535E-2</v>
      </c>
      <c r="P67" s="622">
        <f t="shared" ref="P67" si="9">+P66/O66-1</f>
        <v>4.3041711984816544E-2</v>
      </c>
      <c r="Q67" s="622">
        <f t="shared" ref="Q67" si="10">+Q66/P66-1</f>
        <v>4.2023140962857974E-2</v>
      </c>
      <c r="R67" s="622">
        <f t="shared" ref="R67" si="11">+R66/Q66-1</f>
        <v>4.1183798692823403E-2</v>
      </c>
      <c r="S67" s="12"/>
      <c r="T67" s="12"/>
      <c r="U67" s="13"/>
    </row>
    <row r="68" spans="2:21" s="106" customFormat="1" ht="15.95" customHeight="1" x14ac:dyDescent="0.25">
      <c r="B68" s="623" t="s">
        <v>165</v>
      </c>
      <c r="C68" s="620">
        <v>280160.11669892585</v>
      </c>
      <c r="D68" s="620">
        <v>288697.75738164532</v>
      </c>
      <c r="E68" s="620">
        <v>297833.45652628137</v>
      </c>
      <c r="F68" s="620">
        <v>306974.98570378829</v>
      </c>
      <c r="G68" s="620">
        <v>317002.74678427808</v>
      </c>
      <c r="H68" s="620">
        <v>327961.14759200753</v>
      </c>
      <c r="I68" s="620">
        <v>340279.23580651637</v>
      </c>
      <c r="J68" s="620">
        <v>352706.09519254015</v>
      </c>
      <c r="K68" s="620">
        <v>365266.1647436003</v>
      </c>
      <c r="L68" s="620">
        <v>378282.16177180287</v>
      </c>
      <c r="M68" s="620">
        <v>391752.77433860069</v>
      </c>
      <c r="N68" s="620">
        <v>406465.5207328152</v>
      </c>
      <c r="O68" s="620">
        <v>422131.96598156367</v>
      </c>
      <c r="P68" s="620">
        <v>438417.98501242884</v>
      </c>
      <c r="Q68" s="620">
        <v>454900.47950601514</v>
      </c>
      <c r="R68" s="620">
        <v>471556.46117649256</v>
      </c>
    </row>
    <row r="69" spans="2:21" s="106" customFormat="1" ht="15.95" customHeight="1" thickBot="1" x14ac:dyDescent="0.3">
      <c r="B69" s="624" t="s">
        <v>164</v>
      </c>
      <c r="C69" s="625"/>
      <c r="D69" s="626">
        <f>+D68/C68-1</f>
        <v>3.0474147367287374E-2</v>
      </c>
      <c r="E69" s="626">
        <f t="shared" ref="E69:I69" si="12">+E68/D68-1</f>
        <v>3.1644510256998881E-2</v>
      </c>
      <c r="F69" s="626">
        <f t="shared" si="12"/>
        <v>3.0693426064778873E-2</v>
      </c>
      <c r="G69" s="626">
        <f>+G68/F68-1</f>
        <v>3.2666378524294215E-2</v>
      </c>
      <c r="H69" s="626">
        <f t="shared" si="12"/>
        <v>3.4568788185254107E-2</v>
      </c>
      <c r="I69" s="626">
        <f t="shared" si="12"/>
        <v>3.7559596022126662E-2</v>
      </c>
      <c r="J69" s="626">
        <f t="shared" ref="J69" si="13">+J68/I68-1</f>
        <v>3.651959355254264E-2</v>
      </c>
      <c r="K69" s="626">
        <f t="shared" ref="K69" si="14">+K68/J68-1</f>
        <v>3.5610582641628863E-2</v>
      </c>
      <c r="L69" s="626">
        <f t="shared" ref="L69" si="15">+L68/K68-1</f>
        <v>3.5634280654873063E-2</v>
      </c>
      <c r="M69" s="626">
        <f t="shared" ref="M69" si="16">+M68/L68-1</f>
        <v>3.5609959781619072E-2</v>
      </c>
      <c r="N69" s="626">
        <f t="shared" ref="N69" si="17">+N68/M68-1</f>
        <v>3.7556202171265207E-2</v>
      </c>
      <c r="O69" s="626">
        <f t="shared" ref="O69" si="18">+O68/N68-1</f>
        <v>3.8543109930956776E-2</v>
      </c>
      <c r="P69" s="626">
        <f t="shared" ref="P69" si="19">+P68/O68-1</f>
        <v>3.8580397466455807E-2</v>
      </c>
      <c r="Q69" s="626">
        <f t="shared" ref="Q69" si="20">+Q68/P68-1</f>
        <v>3.7595388549397812E-2</v>
      </c>
      <c r="R69" s="626">
        <f t="shared" ref="R69" si="21">+R68/Q68-1</f>
        <v>3.661456169174504E-2</v>
      </c>
      <c r="S69" s="143"/>
    </row>
    <row r="70" spans="2:21" x14ac:dyDescent="0.35">
      <c r="B70" s="29" t="s">
        <v>326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</row>
    <row r="71" spans="2:21" s="116" customFormat="1" ht="13.5" x14ac:dyDescent="0.25">
      <c r="B71" s="178" t="s">
        <v>293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2:21" x14ac:dyDescent="0.35"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</row>
    <row r="73" spans="2:21" x14ac:dyDescent="0.35"/>
    <row r="74" spans="2:21" x14ac:dyDescent="0.35"/>
    <row r="75" spans="2:21" x14ac:dyDescent="0.35"/>
    <row r="76" spans="2:21" x14ac:dyDescent="0.35"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</row>
    <row r="77" spans="2:21" x14ac:dyDescent="0.35">
      <c r="C77" s="84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</row>
    <row r="78" spans="2:21" x14ac:dyDescent="0.35"/>
    <row r="79" spans="2:21" x14ac:dyDescent="0.35"/>
    <row r="80" spans="2:21" x14ac:dyDescent="0.35"/>
  </sheetData>
  <mergeCells count="8">
    <mergeCell ref="B64:R64"/>
    <mergeCell ref="B17:D17"/>
    <mergeCell ref="B37:B38"/>
    <mergeCell ref="B9:B10"/>
    <mergeCell ref="H54:M54"/>
    <mergeCell ref="C37:H37"/>
    <mergeCell ref="B54:B55"/>
    <mergeCell ref="C54:G54"/>
  </mergeCells>
  <hyperlinks>
    <hyperlink ref="B71" r:id="rId1" xr:uid="{00000000-0004-0000-0200-000000000000}"/>
    <hyperlink ref="B58" r:id="rId2" xr:uid="{00000000-0004-0000-0200-000001000000}"/>
    <hyperlink ref="Q2" location="Contenido!A1" display="regresar" xr:uid="{00000000-0004-0000-0200-000002000000}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44546A"/>
  </sheetPr>
  <dimension ref="A1:W90"/>
  <sheetViews>
    <sheetView showGridLines="0" zoomScale="70" zoomScaleNormal="70" workbookViewId="0">
      <pane ySplit="2" topLeftCell="A3" activePane="bottomLeft" state="frozen"/>
      <selection pane="bottomLeft" activeCell="G26" sqref="G26"/>
    </sheetView>
  </sheetViews>
  <sheetFormatPr baseColWidth="10" defaultColWidth="0" defaultRowHeight="18" zeroHeight="1" x14ac:dyDescent="0.35"/>
  <cols>
    <col min="1" max="1" width="3.7109375" style="13" customWidth="1"/>
    <col min="2" max="2" width="19.28515625" style="13" bestFit="1" customWidth="1"/>
    <col min="3" max="3" width="21.28515625" style="13" bestFit="1" customWidth="1"/>
    <col min="4" max="4" width="24.5703125" style="13" customWidth="1"/>
    <col min="5" max="5" width="16.5703125" style="13" customWidth="1"/>
    <col min="6" max="6" width="30.7109375" style="13" bestFit="1" customWidth="1"/>
    <col min="7" max="7" width="15.7109375" style="58" customWidth="1"/>
    <col min="8" max="8" width="14.7109375" style="58" bestFit="1" customWidth="1"/>
    <col min="9" max="9" width="3.7109375" style="58" bestFit="1" customWidth="1"/>
    <col min="10" max="10" width="18.7109375" style="58" customWidth="1"/>
    <col min="11" max="11" width="15.140625" style="58" customWidth="1"/>
    <col min="12" max="12" width="18.140625" style="58" hidden="1" customWidth="1"/>
    <col min="13" max="13" width="6.7109375" style="58" hidden="1" customWidth="1"/>
    <col min="14" max="14" width="17.28515625" style="13" hidden="1" customWidth="1"/>
    <col min="15" max="16" width="11.5703125" style="13" hidden="1" customWidth="1"/>
    <col min="17" max="17" width="15.7109375" style="13" hidden="1" customWidth="1"/>
    <col min="18" max="19" width="11.5703125" style="13" hidden="1" customWidth="1"/>
    <col min="20" max="20" width="14.7109375" style="13" hidden="1" customWidth="1"/>
    <col min="21" max="23" width="0" style="13" hidden="1" customWidth="1"/>
    <col min="24" max="16384" width="11.5703125" style="13" hidden="1"/>
  </cols>
  <sheetData>
    <row r="1" spans="2:23" s="189" customFormat="1" ht="21.75" x14ac:dyDescent="0.4">
      <c r="B1" s="168" t="s">
        <v>452</v>
      </c>
      <c r="C1" s="185"/>
      <c r="D1" s="185"/>
      <c r="E1" s="185"/>
      <c r="F1" s="186"/>
      <c r="G1" s="185"/>
      <c r="H1" s="187"/>
      <c r="I1" s="185"/>
      <c r="J1" s="185"/>
      <c r="K1" s="185"/>
      <c r="L1" s="188"/>
      <c r="M1" s="188"/>
    </row>
    <row r="2" spans="2:23" ht="18.75" x14ac:dyDescent="0.35">
      <c r="B2" s="108"/>
      <c r="C2" s="108"/>
      <c r="D2" s="109"/>
      <c r="E2" s="110"/>
      <c r="G2" s="110"/>
      <c r="H2" s="13"/>
      <c r="K2" s="5" t="s">
        <v>211</v>
      </c>
      <c r="R2" s="24"/>
      <c r="S2" s="24"/>
      <c r="T2" s="24"/>
      <c r="U2" s="24"/>
      <c r="V2" s="24"/>
      <c r="W2" s="24"/>
    </row>
    <row r="3" spans="2:23" s="189" customFormat="1" ht="21.75" x14ac:dyDescent="0.4">
      <c r="B3" s="168" t="s">
        <v>420</v>
      </c>
      <c r="C3" s="168"/>
      <c r="D3" s="168"/>
      <c r="E3" s="168"/>
      <c r="F3" s="168"/>
      <c r="G3" s="168"/>
      <c r="H3" s="168"/>
      <c r="I3" s="168"/>
      <c r="J3" s="168"/>
      <c r="K3" s="168"/>
      <c r="L3" s="188"/>
      <c r="M3" s="188"/>
      <c r="R3" s="190"/>
      <c r="S3" s="190"/>
      <c r="T3" s="190"/>
      <c r="U3" s="190"/>
      <c r="V3" s="190"/>
      <c r="W3" s="190"/>
    </row>
    <row r="4" spans="2:23" ht="18.75" thickBot="1" x14ac:dyDescent="0.4">
      <c r="G4" s="13"/>
      <c r="H4" s="13"/>
      <c r="I4" s="13"/>
      <c r="J4" s="13"/>
      <c r="K4" s="13"/>
      <c r="L4" s="13"/>
      <c r="M4" s="13"/>
    </row>
    <row r="5" spans="2:23" x14ac:dyDescent="0.35">
      <c r="B5" s="195"/>
      <c r="C5" s="195"/>
      <c r="D5" s="659" t="s">
        <v>10</v>
      </c>
      <c r="E5" s="660"/>
      <c r="F5" s="449" t="s">
        <v>332</v>
      </c>
      <c r="H5" s="13"/>
      <c r="R5" s="24"/>
      <c r="S5" s="24"/>
      <c r="T5" s="24"/>
      <c r="U5" s="24"/>
      <c r="V5" s="24"/>
      <c r="W5" s="24"/>
    </row>
    <row r="6" spans="2:23" ht="18.75" x14ac:dyDescent="0.35">
      <c r="B6" s="195"/>
      <c r="C6" s="195"/>
      <c r="D6" s="678" t="s">
        <v>436</v>
      </c>
      <c r="E6" s="679"/>
      <c r="F6" s="586">
        <f>SUM(F7:F10)</f>
        <v>1</v>
      </c>
      <c r="H6" s="85"/>
      <c r="R6" s="24"/>
      <c r="S6" s="24"/>
      <c r="T6" s="24"/>
      <c r="U6" s="24"/>
      <c r="V6" s="24"/>
      <c r="W6" s="24"/>
    </row>
    <row r="7" spans="2:23" x14ac:dyDescent="0.35">
      <c r="B7" s="195"/>
      <c r="C7" s="195"/>
      <c r="D7" s="684" t="s">
        <v>268</v>
      </c>
      <c r="E7" s="685"/>
      <c r="F7" s="587">
        <v>0.17504844999999999</v>
      </c>
      <c r="H7" s="85"/>
      <c r="R7" s="24"/>
      <c r="S7" s="24"/>
      <c r="T7" s="24"/>
      <c r="U7" s="24"/>
      <c r="V7" s="24"/>
      <c r="W7" s="24"/>
    </row>
    <row r="8" spans="2:23" x14ac:dyDescent="0.35">
      <c r="B8" s="195"/>
      <c r="C8" s="195"/>
      <c r="D8" s="684" t="s">
        <v>101</v>
      </c>
      <c r="E8" s="685"/>
      <c r="F8" s="587">
        <v>0.41247577499999999</v>
      </c>
      <c r="H8" s="85"/>
      <c r="R8" s="24"/>
      <c r="S8" s="24"/>
      <c r="T8" s="24"/>
      <c r="U8" s="24"/>
      <c r="V8" s="24"/>
      <c r="W8" s="24"/>
    </row>
    <row r="9" spans="2:23" x14ac:dyDescent="0.35">
      <c r="B9" s="195"/>
      <c r="C9" s="195"/>
      <c r="D9" s="684" t="s">
        <v>102</v>
      </c>
      <c r="E9" s="685"/>
      <c r="F9" s="587">
        <v>0.130785001829268</v>
      </c>
      <c r="H9" s="85"/>
      <c r="R9" s="24"/>
      <c r="S9" s="24"/>
      <c r="T9" s="24"/>
      <c r="U9" s="24"/>
      <c r="V9" s="24"/>
      <c r="W9" s="24"/>
    </row>
    <row r="10" spans="2:23" ht="18.75" thickBot="1" x14ac:dyDescent="0.4">
      <c r="B10" s="195"/>
      <c r="C10" s="195"/>
      <c r="D10" s="682" t="s">
        <v>267</v>
      </c>
      <c r="E10" s="683"/>
      <c r="F10" s="588">
        <v>0.28169077317073199</v>
      </c>
      <c r="H10" s="85"/>
      <c r="R10" s="24"/>
      <c r="S10" s="24"/>
      <c r="T10" s="112"/>
      <c r="U10" s="113"/>
      <c r="V10" s="24"/>
      <c r="W10" s="24"/>
    </row>
    <row r="11" spans="2:23" ht="18.75" x14ac:dyDescent="0.35">
      <c r="B11" s="111"/>
      <c r="C11" s="111"/>
      <c r="D11" s="29" t="s">
        <v>324</v>
      </c>
      <c r="E11" s="114"/>
      <c r="F11" s="115"/>
      <c r="H11" s="85"/>
      <c r="R11" s="24"/>
      <c r="S11" s="24"/>
      <c r="T11" s="112"/>
      <c r="U11" s="113"/>
      <c r="V11" s="24"/>
      <c r="W11" s="24"/>
    </row>
    <row r="12" spans="2:23" ht="18.75" x14ac:dyDescent="0.35">
      <c r="B12" s="116" t="s">
        <v>435</v>
      </c>
      <c r="C12" s="111"/>
      <c r="D12" s="114"/>
      <c r="E12" s="114"/>
      <c r="F12" s="115"/>
      <c r="H12" s="85"/>
      <c r="R12" s="24"/>
      <c r="S12" s="24"/>
      <c r="T12" s="112"/>
      <c r="U12" s="113"/>
      <c r="V12" s="24"/>
      <c r="W12" s="24"/>
    </row>
    <row r="13" spans="2:23" ht="18.75" x14ac:dyDescent="0.35">
      <c r="B13" s="117" t="s">
        <v>407</v>
      </c>
      <c r="C13" s="111"/>
      <c r="D13" s="114"/>
      <c r="E13" s="114"/>
      <c r="F13" s="115"/>
      <c r="H13" s="85"/>
      <c r="R13" s="24"/>
      <c r="S13" s="24"/>
      <c r="T13" s="112"/>
      <c r="U13" s="113"/>
      <c r="V13" s="24"/>
      <c r="W13" s="24"/>
    </row>
    <row r="14" spans="2:23" ht="18.75" x14ac:dyDescent="0.35">
      <c r="B14" s="118" t="s">
        <v>292</v>
      </c>
      <c r="C14" s="111"/>
      <c r="D14" s="119"/>
      <c r="E14" s="120"/>
      <c r="F14" s="121"/>
      <c r="G14" s="122"/>
      <c r="H14" s="13"/>
      <c r="R14" s="24"/>
      <c r="S14" s="24"/>
      <c r="T14" s="24"/>
      <c r="U14" s="24"/>
      <c r="V14" s="24"/>
      <c r="W14" s="24"/>
    </row>
    <row r="15" spans="2:23" ht="18.75" x14ac:dyDescent="0.35">
      <c r="B15" s="118"/>
      <c r="C15" s="111"/>
      <c r="D15" s="119"/>
      <c r="E15" s="120"/>
      <c r="F15" s="121"/>
      <c r="G15" s="122"/>
      <c r="H15" s="13"/>
      <c r="R15" s="24"/>
      <c r="S15" s="24"/>
      <c r="T15" s="24"/>
      <c r="U15" s="24"/>
      <c r="V15" s="24"/>
      <c r="W15" s="24"/>
    </row>
    <row r="16" spans="2:23" ht="18.75" x14ac:dyDescent="0.35">
      <c r="B16" s="118"/>
      <c r="C16" s="111"/>
      <c r="D16" s="119"/>
      <c r="E16" s="120"/>
      <c r="F16" s="121"/>
      <c r="G16" s="122"/>
      <c r="H16" s="13"/>
      <c r="R16" s="24"/>
      <c r="S16" s="24"/>
      <c r="T16" s="24"/>
      <c r="U16" s="24"/>
      <c r="V16" s="24"/>
      <c r="W16" s="24"/>
    </row>
    <row r="17" spans="2:23" s="189" customFormat="1" ht="21.75" x14ac:dyDescent="0.4">
      <c r="B17" s="168" t="s">
        <v>453</v>
      </c>
      <c r="C17" s="168"/>
      <c r="D17" s="168"/>
      <c r="E17" s="168"/>
      <c r="F17" s="168"/>
      <c r="G17" s="168"/>
      <c r="H17" s="168"/>
      <c r="I17" s="168"/>
      <c r="J17" s="168"/>
      <c r="K17" s="168"/>
      <c r="L17" s="188"/>
      <c r="M17" s="188"/>
      <c r="R17" s="190"/>
      <c r="S17" s="190"/>
      <c r="T17" s="190"/>
      <c r="U17" s="190"/>
      <c r="V17" s="190"/>
      <c r="W17" s="190"/>
    </row>
    <row r="18" spans="2:23" ht="19.5" thickBot="1" x14ac:dyDescent="0.4">
      <c r="B18" s="111"/>
      <c r="C18" s="111"/>
      <c r="D18" s="119"/>
      <c r="E18" s="120"/>
      <c r="F18" s="121"/>
      <c r="G18" s="122"/>
      <c r="H18" s="13"/>
      <c r="R18" s="24"/>
      <c r="S18" s="24"/>
      <c r="T18" s="24"/>
      <c r="U18" s="24"/>
      <c r="V18" s="24"/>
      <c r="W18" s="24"/>
    </row>
    <row r="19" spans="2:23" ht="36" x14ac:dyDescent="0.35">
      <c r="B19" s="195"/>
      <c r="C19" s="195"/>
      <c r="D19" s="659" t="s">
        <v>10</v>
      </c>
      <c r="E19" s="660"/>
      <c r="F19" s="449" t="s">
        <v>327</v>
      </c>
      <c r="G19" s="196"/>
      <c r="H19" s="13"/>
      <c r="R19" s="24"/>
      <c r="S19" s="24"/>
      <c r="T19" s="24"/>
      <c r="U19" s="24"/>
      <c r="V19" s="24"/>
      <c r="W19" s="24"/>
    </row>
    <row r="20" spans="2:23" x14ac:dyDescent="0.35">
      <c r="B20" s="195"/>
      <c r="C20" s="195"/>
      <c r="D20" s="680" t="s">
        <v>268</v>
      </c>
      <c r="E20" s="681"/>
      <c r="F20" s="582">
        <f>F7*279705982</f>
        <v>48962098.604827896</v>
      </c>
      <c r="H20" s="13"/>
    </row>
    <row r="21" spans="2:23" x14ac:dyDescent="0.35">
      <c r="B21" s="195"/>
      <c r="C21" s="195"/>
      <c r="D21" s="680" t="s">
        <v>328</v>
      </c>
      <c r="E21" s="681"/>
      <c r="F21" s="582">
        <v>196593461</v>
      </c>
      <c r="G21" s="195"/>
      <c r="H21" s="13"/>
    </row>
    <row r="22" spans="2:23" ht="15.6" customHeight="1" x14ac:dyDescent="0.35">
      <c r="B22" s="195"/>
      <c r="C22" s="195"/>
      <c r="D22" s="680" t="s">
        <v>329</v>
      </c>
      <c r="E22" s="681"/>
      <c r="F22" s="582">
        <f>F20+F21</f>
        <v>245555559.60482788</v>
      </c>
      <c r="G22" s="199"/>
      <c r="H22" s="13"/>
    </row>
    <row r="23" spans="2:23" ht="18.75" thickBot="1" x14ac:dyDescent="0.4">
      <c r="B23" s="195"/>
      <c r="D23" s="583" t="s">
        <v>30</v>
      </c>
      <c r="E23" s="584">
        <v>0.09</v>
      </c>
      <c r="F23" s="585">
        <f>F22*E23</f>
        <v>22100000.364434507</v>
      </c>
      <c r="G23" s="201"/>
    </row>
    <row r="24" spans="2:23" ht="17.45" customHeight="1" x14ac:dyDescent="0.35">
      <c r="C24" s="12"/>
      <c r="D24" s="29" t="s">
        <v>324</v>
      </c>
      <c r="N24" s="58"/>
    </row>
    <row r="25" spans="2:23" ht="17.45" customHeight="1" x14ac:dyDescent="0.35">
      <c r="B25" s="29"/>
      <c r="C25" s="12"/>
      <c r="N25" s="58"/>
    </row>
    <row r="26" spans="2:23" ht="17.45" customHeight="1" x14ac:dyDescent="0.35">
      <c r="B26" s="29"/>
      <c r="C26" s="12"/>
      <c r="N26" s="58"/>
    </row>
    <row r="27" spans="2:23" x14ac:dyDescent="0.35">
      <c r="N27" s="58"/>
    </row>
    <row r="28" spans="2:23" s="189" customFormat="1" ht="21.75" x14ac:dyDescent="0.4">
      <c r="B28" s="168" t="s">
        <v>454</v>
      </c>
      <c r="C28" s="168"/>
      <c r="D28" s="168"/>
      <c r="E28" s="168"/>
      <c r="F28" s="168"/>
      <c r="G28" s="168"/>
      <c r="H28" s="168"/>
      <c r="I28" s="168"/>
      <c r="J28" s="168"/>
      <c r="K28" s="168"/>
      <c r="L28" s="188"/>
      <c r="M28" s="188"/>
      <c r="N28" s="188"/>
      <c r="O28" s="191"/>
    </row>
    <row r="29" spans="2:23" ht="18.75" thickBot="1" x14ac:dyDescent="0.4">
      <c r="J29" s="123"/>
      <c r="N29" s="58"/>
    </row>
    <row r="30" spans="2:23" ht="54.75" thickBot="1" x14ac:dyDescent="0.4">
      <c r="B30" s="192" t="s">
        <v>266</v>
      </c>
      <c r="C30" s="676" t="s">
        <v>265</v>
      </c>
      <c r="D30" s="676"/>
      <c r="E30" s="184" t="s">
        <v>408</v>
      </c>
      <c r="J30" s="124"/>
      <c r="K30" s="125"/>
      <c r="N30" s="58"/>
    </row>
    <row r="31" spans="2:23" x14ac:dyDescent="0.35">
      <c r="B31" s="202">
        <v>1</v>
      </c>
      <c r="C31" s="677" t="s">
        <v>223</v>
      </c>
      <c r="D31" s="677"/>
      <c r="E31" s="197">
        <v>352.70805000000001</v>
      </c>
      <c r="J31" s="124"/>
      <c r="K31" s="125"/>
      <c r="N31" s="126"/>
    </row>
    <row r="32" spans="2:23" x14ac:dyDescent="0.35">
      <c r="B32" s="203">
        <v>2</v>
      </c>
      <c r="C32" s="669" t="s">
        <v>224</v>
      </c>
      <c r="D32" s="669"/>
      <c r="E32" s="198">
        <v>33.375222999999998</v>
      </c>
      <c r="J32" s="124"/>
      <c r="K32" s="125"/>
      <c r="N32" s="126"/>
    </row>
    <row r="33" spans="2:14" x14ac:dyDescent="0.35">
      <c r="B33" s="203">
        <v>3</v>
      </c>
      <c r="C33" s="669" t="s">
        <v>225</v>
      </c>
      <c r="D33" s="669"/>
      <c r="E33" s="198">
        <v>428.52956510000001</v>
      </c>
      <c r="J33" s="127"/>
      <c r="K33" s="128"/>
      <c r="N33" s="126"/>
    </row>
    <row r="34" spans="2:14" x14ac:dyDescent="0.35">
      <c r="B34" s="203">
        <v>4</v>
      </c>
      <c r="C34" s="669" t="s">
        <v>226</v>
      </c>
      <c r="D34" s="669"/>
      <c r="E34" s="198">
        <v>22.968275500000001</v>
      </c>
      <c r="N34" s="58"/>
    </row>
    <row r="35" spans="2:14" x14ac:dyDescent="0.35">
      <c r="B35" s="203">
        <v>5</v>
      </c>
      <c r="C35" s="669" t="s">
        <v>227</v>
      </c>
      <c r="D35" s="669"/>
      <c r="E35" s="198">
        <v>114.33491620000001</v>
      </c>
      <c r="N35" s="58"/>
    </row>
    <row r="36" spans="2:14" x14ac:dyDescent="0.35">
      <c r="B36" s="203">
        <v>6</v>
      </c>
      <c r="C36" s="669" t="s">
        <v>228</v>
      </c>
      <c r="D36" s="669"/>
      <c r="E36" s="198">
        <v>175.35034240000002</v>
      </c>
    </row>
    <row r="37" spans="2:14" x14ac:dyDescent="0.35">
      <c r="B37" s="203">
        <v>7</v>
      </c>
      <c r="C37" s="669" t="s">
        <v>229</v>
      </c>
      <c r="D37" s="669"/>
      <c r="E37" s="198">
        <v>74.976099900000008</v>
      </c>
    </row>
    <row r="38" spans="2:14" x14ac:dyDescent="0.35">
      <c r="B38" s="203">
        <v>8</v>
      </c>
      <c r="C38" s="669" t="s">
        <v>230</v>
      </c>
      <c r="D38" s="669"/>
      <c r="E38" s="198">
        <v>284.55445889999999</v>
      </c>
    </row>
    <row r="39" spans="2:14" x14ac:dyDescent="0.35">
      <c r="B39" s="203">
        <v>9</v>
      </c>
      <c r="C39" s="669" t="s">
        <v>231</v>
      </c>
      <c r="D39" s="669"/>
      <c r="E39" s="198">
        <v>67.927334299999998</v>
      </c>
    </row>
    <row r="40" spans="2:14" x14ac:dyDescent="0.35">
      <c r="B40" s="203">
        <v>10</v>
      </c>
      <c r="C40" s="669" t="s">
        <v>232</v>
      </c>
      <c r="D40" s="669"/>
      <c r="E40" s="198">
        <v>16.6442218</v>
      </c>
    </row>
    <row r="41" spans="2:14" x14ac:dyDescent="0.35">
      <c r="B41" s="203">
        <v>11</v>
      </c>
      <c r="C41" s="669" t="s">
        <v>233</v>
      </c>
      <c r="D41" s="669"/>
      <c r="E41" s="198">
        <v>67.412421699999996</v>
      </c>
    </row>
    <row r="42" spans="2:14" x14ac:dyDescent="0.35">
      <c r="B42" s="203">
        <v>12</v>
      </c>
      <c r="C42" s="669" t="s">
        <v>234</v>
      </c>
      <c r="D42" s="669"/>
      <c r="E42" s="198">
        <v>180.77931839999999</v>
      </c>
    </row>
    <row r="43" spans="2:14" x14ac:dyDescent="0.35">
      <c r="B43" s="203">
        <v>13</v>
      </c>
      <c r="C43" s="669" t="s">
        <v>235</v>
      </c>
      <c r="D43" s="669"/>
      <c r="E43" s="198">
        <v>8.0942615</v>
      </c>
    </row>
    <row r="44" spans="2:14" x14ac:dyDescent="0.35">
      <c r="B44" s="203">
        <v>14</v>
      </c>
      <c r="C44" s="669" t="s">
        <v>236</v>
      </c>
      <c r="D44" s="669"/>
      <c r="E44" s="198">
        <v>152.7379645</v>
      </c>
    </row>
    <row r="45" spans="2:14" x14ac:dyDescent="0.35">
      <c r="B45" s="203">
        <v>15</v>
      </c>
      <c r="C45" s="669" t="s">
        <v>237</v>
      </c>
      <c r="D45" s="669"/>
      <c r="E45" s="198">
        <v>140.0724252</v>
      </c>
    </row>
    <row r="46" spans="2:14" x14ac:dyDescent="0.35">
      <c r="B46" s="203">
        <v>16</v>
      </c>
      <c r="C46" s="669" t="s">
        <v>238</v>
      </c>
      <c r="D46" s="669"/>
      <c r="E46" s="198">
        <v>110.70523209999999</v>
      </c>
    </row>
    <row r="47" spans="2:14" x14ac:dyDescent="0.35">
      <c r="B47" s="203">
        <v>17</v>
      </c>
      <c r="C47" s="669" t="s">
        <v>239</v>
      </c>
      <c r="D47" s="669"/>
      <c r="E47" s="198">
        <v>140.01706290000001</v>
      </c>
    </row>
    <row r="48" spans="2:14" x14ac:dyDescent="0.35">
      <c r="B48" s="203">
        <v>18</v>
      </c>
      <c r="C48" s="669" t="s">
        <v>240</v>
      </c>
      <c r="D48" s="669"/>
      <c r="E48" s="198">
        <v>69.106882900000002</v>
      </c>
    </row>
    <row r="49" spans="2:5" x14ac:dyDescent="0.35">
      <c r="B49" s="203">
        <v>19</v>
      </c>
      <c r="C49" s="669" t="s">
        <v>241</v>
      </c>
      <c r="D49" s="669"/>
      <c r="E49" s="198">
        <v>18.985691899999999</v>
      </c>
    </row>
    <row r="50" spans="2:5" x14ac:dyDescent="0.35">
      <c r="B50" s="203">
        <v>20</v>
      </c>
      <c r="C50" s="669" t="s">
        <v>242</v>
      </c>
      <c r="D50" s="669"/>
      <c r="E50" s="198">
        <v>96.014331400000003</v>
      </c>
    </row>
    <row r="51" spans="2:5" x14ac:dyDescent="0.35">
      <c r="B51" s="203">
        <v>21</v>
      </c>
      <c r="C51" s="669" t="s">
        <v>243</v>
      </c>
      <c r="D51" s="669"/>
      <c r="E51" s="198">
        <v>11.804288400000001</v>
      </c>
    </row>
    <row r="52" spans="2:5" x14ac:dyDescent="0.35">
      <c r="B52" s="203">
        <v>22</v>
      </c>
      <c r="C52" s="669" t="s">
        <v>244</v>
      </c>
      <c r="D52" s="669"/>
      <c r="E52" s="198">
        <v>10.0689721</v>
      </c>
    </row>
    <row r="53" spans="2:5" x14ac:dyDescent="0.35">
      <c r="B53" s="203">
        <v>23</v>
      </c>
      <c r="C53" s="669" t="s">
        <v>245</v>
      </c>
      <c r="D53" s="669"/>
      <c r="E53" s="198">
        <v>118.1227533</v>
      </c>
    </row>
    <row r="54" spans="2:5" x14ac:dyDescent="0.35">
      <c r="B54" s="203">
        <v>24</v>
      </c>
      <c r="C54" s="669" t="s">
        <v>246</v>
      </c>
      <c r="D54" s="669"/>
      <c r="E54" s="198">
        <v>14.978034300000001</v>
      </c>
    </row>
    <row r="55" spans="2:5" x14ac:dyDescent="0.35">
      <c r="B55" s="203">
        <v>25</v>
      </c>
      <c r="C55" s="669" t="s">
        <v>247</v>
      </c>
      <c r="D55" s="669"/>
      <c r="E55" s="198">
        <v>15.190540499999999</v>
      </c>
    </row>
    <row r="56" spans="2:5" x14ac:dyDescent="0.35">
      <c r="B56" s="203">
        <v>26</v>
      </c>
      <c r="C56" s="669" t="s">
        <v>248</v>
      </c>
      <c r="D56" s="669"/>
      <c r="E56" s="198">
        <v>22.976755699999998</v>
      </c>
    </row>
    <row r="57" spans="2:5" x14ac:dyDescent="0.35">
      <c r="B57" s="203">
        <v>27</v>
      </c>
      <c r="C57" s="669" t="s">
        <v>249</v>
      </c>
      <c r="D57" s="669"/>
      <c r="E57" s="198">
        <v>84.422264699999999</v>
      </c>
    </row>
    <row r="58" spans="2:5" x14ac:dyDescent="0.35">
      <c r="B58" s="203">
        <v>28</v>
      </c>
      <c r="C58" s="669" t="s">
        <v>250</v>
      </c>
      <c r="D58" s="669"/>
      <c r="E58" s="198">
        <v>227.8843526</v>
      </c>
    </row>
    <row r="59" spans="2:5" x14ac:dyDescent="0.35">
      <c r="B59" s="203">
        <v>29</v>
      </c>
      <c r="C59" s="669" t="s">
        <v>251</v>
      </c>
      <c r="D59" s="669"/>
      <c r="E59" s="198">
        <v>225.2402553</v>
      </c>
    </row>
    <row r="60" spans="2:5" x14ac:dyDescent="0.35">
      <c r="B60" s="203">
        <v>30</v>
      </c>
      <c r="C60" s="669" t="s">
        <v>252</v>
      </c>
      <c r="D60" s="669"/>
      <c r="E60" s="198">
        <v>278.4885195</v>
      </c>
    </row>
    <row r="61" spans="2:5" x14ac:dyDescent="0.35">
      <c r="B61" s="203">
        <v>31</v>
      </c>
      <c r="C61" s="669" t="s">
        <v>253</v>
      </c>
      <c r="D61" s="669"/>
      <c r="E61" s="198">
        <v>168.92443919999999</v>
      </c>
    </row>
    <row r="62" spans="2:5" x14ac:dyDescent="0.35">
      <c r="B62" s="203">
        <v>32</v>
      </c>
      <c r="C62" s="669" t="s">
        <v>254</v>
      </c>
      <c r="D62" s="669"/>
      <c r="E62" s="198">
        <v>18.259732700000001</v>
      </c>
    </row>
    <row r="63" spans="2:5" x14ac:dyDescent="0.35">
      <c r="B63" s="203">
        <v>33</v>
      </c>
      <c r="C63" s="669" t="s">
        <v>255</v>
      </c>
      <c r="D63" s="669"/>
      <c r="E63" s="198">
        <v>25.632534199999998</v>
      </c>
    </row>
    <row r="64" spans="2:5" x14ac:dyDescent="0.35">
      <c r="B64" s="203">
        <v>34</v>
      </c>
      <c r="C64" s="669" t="s">
        <v>256</v>
      </c>
      <c r="D64" s="669"/>
      <c r="E64" s="198">
        <v>16.161803899999999</v>
      </c>
    </row>
    <row r="65" spans="2:5" x14ac:dyDescent="0.35">
      <c r="B65" s="203">
        <v>35</v>
      </c>
      <c r="C65" s="669" t="s">
        <v>257</v>
      </c>
      <c r="D65" s="669"/>
      <c r="E65" s="198">
        <v>398.54875750000002</v>
      </c>
    </row>
    <row r="66" spans="2:5" x14ac:dyDescent="0.35">
      <c r="B66" s="203">
        <v>36</v>
      </c>
      <c r="C66" s="669" t="s">
        <v>258</v>
      </c>
      <c r="D66" s="669"/>
      <c r="E66" s="198">
        <v>14.5422914</v>
      </c>
    </row>
    <row r="67" spans="2:5" x14ac:dyDescent="0.35">
      <c r="B67" s="203">
        <v>37</v>
      </c>
      <c r="C67" s="669" t="s">
        <v>259</v>
      </c>
      <c r="D67" s="669"/>
      <c r="E67" s="198">
        <v>12.6929319</v>
      </c>
    </row>
    <row r="68" spans="2:5" x14ac:dyDescent="0.35">
      <c r="B68" s="203">
        <v>38</v>
      </c>
      <c r="C68" s="669" t="s">
        <v>260</v>
      </c>
      <c r="D68" s="669"/>
      <c r="E68" s="198">
        <v>11.794924199999999</v>
      </c>
    </row>
    <row r="69" spans="2:5" x14ac:dyDescent="0.35">
      <c r="B69" s="203">
        <v>39</v>
      </c>
      <c r="C69" s="669" t="s">
        <v>261</v>
      </c>
      <c r="D69" s="669"/>
      <c r="E69" s="198">
        <v>228.39634719999998</v>
      </c>
    </row>
    <row r="70" spans="2:5" x14ac:dyDescent="0.35">
      <c r="B70" s="203">
        <v>40</v>
      </c>
      <c r="C70" s="669" t="s">
        <v>262</v>
      </c>
      <c r="D70" s="669"/>
      <c r="E70" s="198">
        <v>388.26589239999998</v>
      </c>
    </row>
    <row r="71" spans="2:5" x14ac:dyDescent="0.35">
      <c r="B71" s="203">
        <v>41</v>
      </c>
      <c r="C71" s="669" t="s">
        <v>263</v>
      </c>
      <c r="D71" s="669"/>
      <c r="E71" s="198">
        <v>15.614392</v>
      </c>
    </row>
    <row r="72" spans="2:5" ht="18.75" thickBot="1" x14ac:dyDescent="0.4">
      <c r="B72" s="204">
        <v>42</v>
      </c>
      <c r="C72" s="670" t="s">
        <v>264</v>
      </c>
      <c r="D72" s="670"/>
      <c r="E72" s="200">
        <v>30.867582899999999</v>
      </c>
    </row>
    <row r="73" spans="2:5" ht="18.75" thickBot="1" x14ac:dyDescent="0.4">
      <c r="B73" s="671" t="s">
        <v>8</v>
      </c>
      <c r="C73" s="672"/>
      <c r="D73" s="672"/>
      <c r="E73" s="205">
        <f>SUM(E31:E72)</f>
        <v>4894.1724455000021</v>
      </c>
    </row>
    <row r="74" spans="2:5" ht="18.75" thickBot="1" x14ac:dyDescent="0.4"/>
    <row r="75" spans="2:5" x14ac:dyDescent="0.35">
      <c r="B75" s="673" t="s">
        <v>277</v>
      </c>
      <c r="C75" s="674"/>
      <c r="D75" s="675"/>
      <c r="E75" s="193">
        <v>3</v>
      </c>
    </row>
    <row r="76" spans="2:5" ht="18.75" thickBot="1" x14ac:dyDescent="0.4">
      <c r="B76" s="666" t="s">
        <v>409</v>
      </c>
      <c r="C76" s="667"/>
      <c r="D76" s="668"/>
      <c r="E76" s="194">
        <f>ROUND(E73/E75,0)</f>
        <v>1631</v>
      </c>
    </row>
    <row r="77" spans="2:5" x14ac:dyDescent="0.35">
      <c r="B77" s="129" t="s">
        <v>324</v>
      </c>
    </row>
    <row r="78" spans="2:5" x14ac:dyDescent="0.35"/>
    <row r="79" spans="2:5" x14ac:dyDescent="0.35"/>
    <row r="80" spans="2:5" x14ac:dyDescent="0.35"/>
    <row r="81" x14ac:dyDescent="0.35"/>
    <row r="82" x14ac:dyDescent="0.35"/>
    <row r="83" x14ac:dyDescent="0.35"/>
    <row r="84" x14ac:dyDescent="0.35"/>
    <row r="85" x14ac:dyDescent="0.35"/>
    <row r="86" x14ac:dyDescent="0.35"/>
    <row r="87" x14ac:dyDescent="0.35"/>
    <row r="88" x14ac:dyDescent="0.35"/>
    <row r="89" x14ac:dyDescent="0.35"/>
    <row r="90" x14ac:dyDescent="0.35"/>
  </sheetData>
  <mergeCells count="56">
    <mergeCell ref="D5:E5"/>
    <mergeCell ref="D6:E6"/>
    <mergeCell ref="D21:E21"/>
    <mergeCell ref="D22:E22"/>
    <mergeCell ref="D19:E19"/>
    <mergeCell ref="D10:E10"/>
    <mergeCell ref="D7:E7"/>
    <mergeCell ref="D8:E8"/>
    <mergeCell ref="D9:E9"/>
    <mergeCell ref="D20:E20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7:D67"/>
    <mergeCell ref="C68:D68"/>
    <mergeCell ref="C69:D69"/>
    <mergeCell ref="B76:D76"/>
    <mergeCell ref="C70:D70"/>
    <mergeCell ref="C71:D71"/>
    <mergeCell ref="C72:D72"/>
    <mergeCell ref="B73:D73"/>
    <mergeCell ref="B75:D75"/>
  </mergeCells>
  <hyperlinks>
    <hyperlink ref="B14" r:id="rId1" xr:uid="{00000000-0004-0000-0300-000000000000}"/>
    <hyperlink ref="K2" location="Contenido!A1" display="regresar" xr:uid="{00000000-0004-0000-0300-000001000000}"/>
  </hyperlinks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N60"/>
  <sheetViews>
    <sheetView zoomScale="70" zoomScaleNormal="70" workbookViewId="0">
      <pane ySplit="2" topLeftCell="A3" activePane="bottomLeft" state="frozen"/>
      <selection pane="bottomLeft" sqref="A1:A1048576"/>
    </sheetView>
  </sheetViews>
  <sheetFormatPr baseColWidth="10" defaultColWidth="0" defaultRowHeight="0" customHeight="1" zeroHeight="1" x14ac:dyDescent="0.3"/>
  <cols>
    <col min="1" max="1" width="3.7109375" style="288" customWidth="1"/>
    <col min="2" max="2" width="15.42578125" style="105" customWidth="1"/>
    <col min="3" max="3" width="14.85546875" style="105" customWidth="1"/>
    <col min="4" max="4" width="15.7109375" style="105" customWidth="1"/>
    <col min="5" max="10" width="12.7109375" style="105" customWidth="1"/>
    <col min="11" max="11" width="15.28515625" style="105" customWidth="1"/>
    <col min="12" max="12" width="11.42578125" style="105" hidden="1" customWidth="1"/>
    <col min="13" max="14" width="0" style="105" hidden="1" customWidth="1"/>
    <col min="15" max="16384" width="11.42578125" style="105" hidden="1"/>
  </cols>
  <sheetData>
    <row r="1" spans="1:13" s="352" customFormat="1" ht="28.15" customHeight="1" x14ac:dyDescent="0.4">
      <c r="A1" s="288"/>
      <c r="B1" s="686" t="s">
        <v>598</v>
      </c>
      <c r="C1" s="686"/>
      <c r="D1" s="686"/>
      <c r="E1" s="686"/>
      <c r="F1" s="686"/>
      <c r="G1" s="686"/>
      <c r="H1" s="686"/>
      <c r="I1" s="686"/>
      <c r="J1" s="686"/>
      <c r="K1" s="686"/>
      <c r="M1" s="353"/>
    </row>
    <row r="2" spans="1:13" s="352" customFormat="1" ht="16.899999999999999" customHeight="1" x14ac:dyDescent="0.4">
      <c r="A2" s="288"/>
      <c r="B2" s="354"/>
      <c r="C2" s="354"/>
      <c r="D2" s="354"/>
      <c r="E2" s="354"/>
      <c r="F2" s="354"/>
      <c r="G2" s="354"/>
      <c r="H2" s="354"/>
      <c r="I2" s="354"/>
      <c r="J2" s="354"/>
      <c r="K2" s="286" t="s">
        <v>211</v>
      </c>
      <c r="M2" s="353"/>
    </row>
    <row r="3" spans="1:13" s="349" customFormat="1" ht="15.95" customHeight="1" x14ac:dyDescent="0.35">
      <c r="A3" s="288"/>
      <c r="B3" s="687" t="s">
        <v>597</v>
      </c>
      <c r="C3" s="687"/>
      <c r="D3" s="687"/>
      <c r="E3" s="687"/>
      <c r="F3" s="687"/>
      <c r="G3" s="687"/>
      <c r="H3" s="687"/>
      <c r="I3" s="687"/>
      <c r="J3" s="687"/>
      <c r="K3" s="687"/>
      <c r="L3" s="351"/>
      <c r="M3" s="351"/>
    </row>
    <row r="4" spans="1:13" s="349" customFormat="1" ht="15.95" customHeight="1" thickBot="1" x14ac:dyDescent="0.4">
      <c r="A4" s="288"/>
      <c r="B4" s="350"/>
      <c r="C4" s="350"/>
      <c r="D4" s="350"/>
      <c r="E4" s="350"/>
      <c r="G4" s="350"/>
      <c r="H4" s="350"/>
      <c r="I4" s="350"/>
      <c r="J4" s="350"/>
      <c r="K4" s="350"/>
    </row>
    <row r="5" spans="1:13" s="349" customFormat="1" ht="15.95" customHeight="1" x14ac:dyDescent="0.35">
      <c r="A5" s="288"/>
      <c r="B5" s="696" t="s">
        <v>596</v>
      </c>
      <c r="C5" s="689"/>
      <c r="D5" s="689" t="s">
        <v>595</v>
      </c>
      <c r="E5" s="689" t="s">
        <v>594</v>
      </c>
      <c r="F5" s="689" t="s">
        <v>593</v>
      </c>
      <c r="G5" s="689" t="s">
        <v>592</v>
      </c>
      <c r="H5" s="689"/>
      <c r="I5" s="689" t="s">
        <v>591</v>
      </c>
      <c r="J5" s="660" t="s">
        <v>590</v>
      </c>
      <c r="K5" s="661" t="s">
        <v>589</v>
      </c>
    </row>
    <row r="6" spans="1:13" s="349" customFormat="1" ht="21" customHeight="1" x14ac:dyDescent="0.35">
      <c r="A6" s="288"/>
      <c r="B6" s="697"/>
      <c r="C6" s="690"/>
      <c r="D6" s="690"/>
      <c r="E6" s="690"/>
      <c r="F6" s="690"/>
      <c r="G6" s="690"/>
      <c r="H6" s="690"/>
      <c r="I6" s="690"/>
      <c r="J6" s="692"/>
      <c r="K6" s="688"/>
    </row>
    <row r="7" spans="1:13" s="349" customFormat="1" ht="15.95" customHeight="1" x14ac:dyDescent="0.35">
      <c r="A7" s="288"/>
      <c r="B7" s="697"/>
      <c r="C7" s="690"/>
      <c r="D7" s="432" t="s">
        <v>587</v>
      </c>
      <c r="E7" s="432" t="s">
        <v>588</v>
      </c>
      <c r="F7" s="432" t="s">
        <v>587</v>
      </c>
      <c r="G7" s="432" t="s">
        <v>586</v>
      </c>
      <c r="H7" s="432" t="s">
        <v>585</v>
      </c>
      <c r="I7" s="690"/>
      <c r="J7" s="692"/>
      <c r="K7" s="688"/>
    </row>
    <row r="8" spans="1:13" s="349" customFormat="1" ht="15.95" customHeight="1" x14ac:dyDescent="0.35">
      <c r="A8" s="288"/>
      <c r="B8" s="691" t="s">
        <v>584</v>
      </c>
      <c r="C8" s="576">
        <v>41640</v>
      </c>
      <c r="D8" s="577">
        <v>6895.93</v>
      </c>
      <c r="E8" s="577">
        <v>273.86</v>
      </c>
      <c r="F8" s="577">
        <v>10974.14</v>
      </c>
      <c r="G8" s="577">
        <v>212.01</v>
      </c>
      <c r="H8" s="577">
        <v>167.51</v>
      </c>
      <c r="I8" s="577">
        <v>845.48</v>
      </c>
      <c r="J8" s="577">
        <f>AVERAGE(I8:I19)</f>
        <v>779.36</v>
      </c>
      <c r="K8" s="578"/>
    </row>
    <row r="9" spans="1:13" s="349" customFormat="1" ht="15.95" customHeight="1" x14ac:dyDescent="0.35">
      <c r="A9" s="288"/>
      <c r="B9" s="691"/>
      <c r="C9" s="576">
        <v>41671</v>
      </c>
      <c r="D9" s="577">
        <v>6167.26</v>
      </c>
      <c r="E9" s="577">
        <v>266.14</v>
      </c>
      <c r="F9" s="577">
        <v>11055.69</v>
      </c>
      <c r="G9" s="577">
        <v>209.32</v>
      </c>
      <c r="H9" s="577">
        <v>179.86</v>
      </c>
      <c r="I9" s="577">
        <v>796.91</v>
      </c>
      <c r="J9" s="577"/>
      <c r="K9" s="578"/>
    </row>
    <row r="10" spans="1:13" s="349" customFormat="1" ht="15.95" customHeight="1" x14ac:dyDescent="0.35">
      <c r="A10" s="288"/>
      <c r="B10" s="691"/>
      <c r="C10" s="576">
        <v>41699</v>
      </c>
      <c r="D10" s="577">
        <v>6007.92</v>
      </c>
      <c r="E10" s="577">
        <v>275.62</v>
      </c>
      <c r="F10" s="577">
        <v>11163.79</v>
      </c>
      <c r="G10" s="577">
        <v>202.02</v>
      </c>
      <c r="H10" s="577">
        <v>181.15</v>
      </c>
      <c r="I10" s="577">
        <v>798.83</v>
      </c>
      <c r="J10" s="577"/>
      <c r="K10" s="578"/>
    </row>
    <row r="11" spans="1:13" s="349" customFormat="1" ht="15.95" customHeight="1" x14ac:dyDescent="0.35">
      <c r="A11" s="288"/>
      <c r="B11" s="691"/>
      <c r="C11" s="576">
        <v>41730</v>
      </c>
      <c r="D11" s="577">
        <v>6117.43</v>
      </c>
      <c r="E11" s="577">
        <v>281.88</v>
      </c>
      <c r="F11" s="577">
        <v>11244.28</v>
      </c>
      <c r="G11" s="577">
        <v>198.54</v>
      </c>
      <c r="H11" s="577">
        <v>187.09</v>
      </c>
      <c r="I11" s="577">
        <v>774.22</v>
      </c>
      <c r="J11" s="577"/>
      <c r="K11" s="578"/>
    </row>
    <row r="12" spans="1:13" s="349" customFormat="1" ht="15.95" customHeight="1" x14ac:dyDescent="0.35">
      <c r="A12" s="288"/>
      <c r="B12" s="691"/>
      <c r="C12" s="576">
        <v>41760</v>
      </c>
      <c r="D12" s="577">
        <v>6194.15</v>
      </c>
      <c r="E12" s="577">
        <v>289.8</v>
      </c>
      <c r="F12" s="577">
        <v>11253.15</v>
      </c>
      <c r="G12" s="577">
        <v>180.24</v>
      </c>
      <c r="H12" s="577">
        <v>179.16</v>
      </c>
      <c r="I12" s="577">
        <v>783.51</v>
      </c>
      <c r="J12" s="577"/>
      <c r="K12" s="578"/>
    </row>
    <row r="13" spans="1:13" s="349" customFormat="1" ht="15.95" customHeight="1" x14ac:dyDescent="0.35">
      <c r="A13" s="288"/>
      <c r="B13" s="691"/>
      <c r="C13" s="576">
        <v>41791</v>
      </c>
      <c r="D13" s="577">
        <v>6326.23</v>
      </c>
      <c r="E13" s="577">
        <v>292.66000000000003</v>
      </c>
      <c r="F13" s="577">
        <v>11262.57</v>
      </c>
      <c r="G13" s="577">
        <v>186.35</v>
      </c>
      <c r="H13" s="577">
        <v>184.79</v>
      </c>
      <c r="I13" s="577">
        <v>795.86</v>
      </c>
      <c r="J13" s="577"/>
      <c r="K13" s="578"/>
    </row>
    <row r="14" spans="1:13" s="349" customFormat="1" ht="15.95" customHeight="1" x14ac:dyDescent="0.35">
      <c r="A14" s="288"/>
      <c r="B14" s="691"/>
      <c r="C14" s="576">
        <v>41821</v>
      </c>
      <c r="D14" s="577">
        <v>6947.29</v>
      </c>
      <c r="E14" s="577">
        <v>287.32</v>
      </c>
      <c r="F14" s="577">
        <v>11181.76</v>
      </c>
      <c r="G14" s="577">
        <v>189.34</v>
      </c>
      <c r="H14" s="577">
        <v>184.91</v>
      </c>
      <c r="I14" s="577">
        <v>819.14</v>
      </c>
      <c r="J14" s="577"/>
      <c r="K14" s="578"/>
    </row>
    <row r="15" spans="1:13" s="349" customFormat="1" ht="15.95" customHeight="1" x14ac:dyDescent="0.35">
      <c r="A15" s="288"/>
      <c r="B15" s="691"/>
      <c r="C15" s="576">
        <v>41852</v>
      </c>
      <c r="D15" s="577">
        <v>7142.9</v>
      </c>
      <c r="E15" s="577">
        <v>266.2</v>
      </c>
      <c r="F15" s="577">
        <v>11107.25</v>
      </c>
      <c r="G15" s="577">
        <v>174</v>
      </c>
      <c r="H15" s="577">
        <v>186.21</v>
      </c>
      <c r="I15" s="577">
        <v>798.13</v>
      </c>
      <c r="J15" s="577"/>
      <c r="K15" s="578"/>
    </row>
    <row r="16" spans="1:13" s="349" customFormat="1" ht="15.95" customHeight="1" x14ac:dyDescent="0.35">
      <c r="A16" s="288"/>
      <c r="B16" s="691"/>
      <c r="C16" s="576">
        <v>41883</v>
      </c>
      <c r="D16" s="577">
        <v>6793.06</v>
      </c>
      <c r="E16" s="577">
        <v>253.13</v>
      </c>
      <c r="F16" s="577">
        <v>11028.88</v>
      </c>
      <c r="G16" s="577">
        <v>176.82</v>
      </c>
      <c r="H16" s="577">
        <v>185.53</v>
      </c>
      <c r="I16" s="577">
        <v>764.21</v>
      </c>
      <c r="J16" s="577"/>
      <c r="K16" s="578"/>
    </row>
    <row r="17" spans="1:11" s="349" customFormat="1" ht="15.95" customHeight="1" x14ac:dyDescent="0.35">
      <c r="A17" s="288"/>
      <c r="B17" s="691"/>
      <c r="C17" s="576">
        <v>41913</v>
      </c>
      <c r="D17" s="577">
        <v>6720.3</v>
      </c>
      <c r="E17" s="577">
        <v>246.21</v>
      </c>
      <c r="F17" s="577">
        <v>10767.73</v>
      </c>
      <c r="G17" s="577">
        <v>185.92</v>
      </c>
      <c r="H17" s="577">
        <v>186.31</v>
      </c>
      <c r="I17" s="577">
        <v>752.55</v>
      </c>
      <c r="J17" s="577"/>
      <c r="K17" s="578"/>
    </row>
    <row r="18" spans="1:11" s="349" customFormat="1" ht="15.95" customHeight="1" x14ac:dyDescent="0.35">
      <c r="A18" s="288"/>
      <c r="B18" s="691"/>
      <c r="C18" s="576">
        <v>41944</v>
      </c>
      <c r="D18" s="577">
        <v>6723.43</v>
      </c>
      <c r="E18" s="577">
        <v>236.09</v>
      </c>
      <c r="F18" s="577">
        <v>10315.16</v>
      </c>
      <c r="G18" s="577">
        <v>186</v>
      </c>
      <c r="H18" s="577">
        <v>184.34</v>
      </c>
      <c r="I18" s="577">
        <v>737.57</v>
      </c>
      <c r="J18" s="577"/>
      <c r="K18" s="578"/>
    </row>
    <row r="19" spans="1:11" s="349" customFormat="1" ht="15.95" customHeight="1" x14ac:dyDescent="0.35">
      <c r="A19" s="288"/>
      <c r="B19" s="691"/>
      <c r="C19" s="576">
        <v>41974</v>
      </c>
      <c r="D19" s="577">
        <v>5759.29</v>
      </c>
      <c r="E19" s="577">
        <v>232.92</v>
      </c>
      <c r="F19" s="577">
        <v>9710.66</v>
      </c>
      <c r="G19" s="577">
        <v>192.02</v>
      </c>
      <c r="H19" s="577">
        <v>184.2</v>
      </c>
      <c r="I19" s="577">
        <v>685.91</v>
      </c>
      <c r="J19" s="577"/>
      <c r="K19" s="578"/>
    </row>
    <row r="20" spans="1:11" s="349" customFormat="1" ht="15.95" customHeight="1" x14ac:dyDescent="0.35">
      <c r="A20" s="288"/>
      <c r="B20" s="691"/>
      <c r="C20" s="576">
        <v>42005</v>
      </c>
      <c r="D20" s="577">
        <v>4991.3500000000004</v>
      </c>
      <c r="E20" s="577">
        <v>229.94</v>
      </c>
      <c r="F20" s="577">
        <v>8523.6299999999992</v>
      </c>
      <c r="G20" s="577">
        <v>198.26</v>
      </c>
      <c r="H20" s="577">
        <v>190.86</v>
      </c>
      <c r="I20" s="577">
        <v>643.4</v>
      </c>
      <c r="J20" s="577">
        <f>AVERAGE(I20:I31)</f>
        <v>533.20500000000004</v>
      </c>
      <c r="K20" s="578">
        <f>J20/J8-1</f>
        <v>-0.31584248614247579</v>
      </c>
    </row>
    <row r="21" spans="1:11" s="349" customFormat="1" ht="15.95" customHeight="1" x14ac:dyDescent="0.35">
      <c r="A21" s="288"/>
      <c r="B21" s="691"/>
      <c r="C21" s="576">
        <v>42036</v>
      </c>
      <c r="D21" s="577">
        <v>4009.62</v>
      </c>
      <c r="E21" s="577">
        <v>228.99</v>
      </c>
      <c r="F21" s="577">
        <v>7436.77</v>
      </c>
      <c r="G21" s="577">
        <v>182.99</v>
      </c>
      <c r="H21" s="577">
        <v>190.39</v>
      </c>
      <c r="I21" s="577">
        <v>588.29</v>
      </c>
      <c r="J21" s="577"/>
      <c r="K21" s="578"/>
    </row>
    <row r="22" spans="1:11" s="349" customFormat="1" ht="15.95" customHeight="1" x14ac:dyDescent="0.35">
      <c r="A22" s="288"/>
      <c r="B22" s="691"/>
      <c r="C22" s="576">
        <v>42064</v>
      </c>
      <c r="D22" s="577">
        <v>3061.21</v>
      </c>
      <c r="E22" s="577">
        <v>227.1</v>
      </c>
      <c r="F22" s="577">
        <v>8042.38</v>
      </c>
      <c r="G22" s="577">
        <v>183.83</v>
      </c>
      <c r="H22" s="577">
        <v>191.52</v>
      </c>
      <c r="I22" s="577">
        <v>542.39</v>
      </c>
      <c r="J22" s="577"/>
      <c r="K22" s="578"/>
    </row>
    <row r="23" spans="1:11" s="349" customFormat="1" ht="15.95" customHeight="1" x14ac:dyDescent="0.35">
      <c r="A23" s="288"/>
      <c r="B23" s="691"/>
      <c r="C23" s="576">
        <v>42095</v>
      </c>
      <c r="D23" s="577">
        <v>4052.91</v>
      </c>
      <c r="E23" s="577">
        <v>216.89</v>
      </c>
      <c r="F23" s="577">
        <v>8568.67</v>
      </c>
      <c r="G23" s="577">
        <v>167.51</v>
      </c>
      <c r="H23" s="577">
        <v>193.69</v>
      </c>
      <c r="I23" s="577">
        <v>527.82000000000005</v>
      </c>
      <c r="J23" s="577"/>
      <c r="K23" s="578"/>
    </row>
    <row r="24" spans="1:11" s="349" customFormat="1" ht="15.95" customHeight="1" x14ac:dyDescent="0.35">
      <c r="A24" s="288"/>
      <c r="B24" s="691"/>
      <c r="C24" s="576">
        <v>42125</v>
      </c>
      <c r="D24" s="577">
        <v>3863.33</v>
      </c>
      <c r="E24" s="577">
        <v>207.76</v>
      </c>
      <c r="F24" s="577">
        <v>8095.61</v>
      </c>
      <c r="G24" s="577">
        <v>171.73</v>
      </c>
      <c r="H24" s="577">
        <v>196.1</v>
      </c>
      <c r="I24" s="577">
        <v>508.32</v>
      </c>
      <c r="J24" s="577"/>
      <c r="K24" s="578"/>
    </row>
    <row r="25" spans="1:11" s="349" customFormat="1" ht="15.95" customHeight="1" x14ac:dyDescent="0.35">
      <c r="A25" s="288"/>
      <c r="B25" s="691"/>
      <c r="C25" s="576">
        <v>42156</v>
      </c>
      <c r="D25" s="577">
        <v>4096.7700000000004</v>
      </c>
      <c r="E25" s="577">
        <v>196.33</v>
      </c>
      <c r="F25" s="577">
        <v>9059.51</v>
      </c>
      <c r="G25" s="577">
        <v>170.63</v>
      </c>
      <c r="H25" s="577">
        <v>195.75</v>
      </c>
      <c r="I25" s="577">
        <v>502.37</v>
      </c>
      <c r="J25" s="577"/>
      <c r="K25" s="578"/>
    </row>
    <row r="26" spans="1:11" s="349" customFormat="1" ht="15.95" customHeight="1" x14ac:dyDescent="0.35">
      <c r="A26" s="288"/>
      <c r="B26" s="691" t="s">
        <v>583</v>
      </c>
      <c r="C26" s="576">
        <v>42186</v>
      </c>
      <c r="D26" s="577">
        <v>4096.7700000000004</v>
      </c>
      <c r="E26" s="577">
        <v>196.33</v>
      </c>
      <c r="F26" s="577">
        <v>8115.5759582313822</v>
      </c>
      <c r="G26" s="577">
        <v>168.95119326670547</v>
      </c>
      <c r="H26" s="577">
        <v>196.58</v>
      </c>
      <c r="I26" s="577">
        <v>500.44</v>
      </c>
      <c r="J26" s="577"/>
      <c r="K26" s="578"/>
    </row>
    <row r="27" spans="1:11" s="349" customFormat="1" ht="15.95" customHeight="1" x14ac:dyDescent="0.35">
      <c r="A27" s="288"/>
      <c r="B27" s="691"/>
      <c r="C27" s="576">
        <v>42217</v>
      </c>
      <c r="D27" s="577">
        <v>4916.43</v>
      </c>
      <c r="E27" s="577">
        <v>189.84</v>
      </c>
      <c r="F27" s="577">
        <v>8135.5911579019867</v>
      </c>
      <c r="G27" s="577">
        <v>166.63678986510863</v>
      </c>
      <c r="H27" s="577">
        <v>197.06</v>
      </c>
      <c r="I27" s="577">
        <v>517.91999999999996</v>
      </c>
      <c r="J27" s="577"/>
      <c r="K27" s="578"/>
    </row>
    <row r="28" spans="1:11" s="349" customFormat="1" ht="15.95" customHeight="1" x14ac:dyDescent="0.35">
      <c r="A28" s="288"/>
      <c r="B28" s="691"/>
      <c r="C28" s="576">
        <v>42248</v>
      </c>
      <c r="D28" s="577">
        <v>5033.8900000000003</v>
      </c>
      <c r="E28" s="577">
        <v>186.51</v>
      </c>
      <c r="F28" s="577">
        <v>8155.6557204545161</v>
      </c>
      <c r="G28" s="577">
        <v>165.13017518918841</v>
      </c>
      <c r="H28" s="577">
        <v>197.55</v>
      </c>
      <c r="I28" s="577">
        <v>516.96</v>
      </c>
      <c r="J28" s="577"/>
      <c r="K28" s="578"/>
    </row>
    <row r="29" spans="1:11" s="349" customFormat="1" ht="15.95" customHeight="1" x14ac:dyDescent="0.35">
      <c r="A29" s="288"/>
      <c r="B29" s="691"/>
      <c r="C29" s="576">
        <v>42278</v>
      </c>
      <c r="D29" s="577">
        <v>5079.79</v>
      </c>
      <c r="E29" s="577">
        <v>182.43</v>
      </c>
      <c r="F29" s="577">
        <v>8175.76976763123</v>
      </c>
      <c r="G29" s="577">
        <v>164.03149898323539</v>
      </c>
      <c r="H29" s="577">
        <v>198.04</v>
      </c>
      <c r="I29" s="577">
        <v>512.66999999999996</v>
      </c>
      <c r="J29" s="577"/>
      <c r="K29" s="578"/>
    </row>
    <row r="30" spans="1:11" s="349" customFormat="1" ht="15.95" customHeight="1" x14ac:dyDescent="0.35">
      <c r="A30" s="288"/>
      <c r="B30" s="691"/>
      <c r="C30" s="576">
        <v>42309</v>
      </c>
      <c r="D30" s="577">
        <v>5070.47</v>
      </c>
      <c r="E30" s="577">
        <v>184.59</v>
      </c>
      <c r="F30" s="577">
        <v>8195.9334214744267</v>
      </c>
      <c r="G30" s="577">
        <v>164.06021916210969</v>
      </c>
      <c r="H30" s="577">
        <v>198.53</v>
      </c>
      <c r="I30" s="577">
        <v>515.54</v>
      </c>
      <c r="J30" s="577"/>
      <c r="K30" s="578"/>
    </row>
    <row r="31" spans="1:11" s="349" customFormat="1" ht="15.95" customHeight="1" x14ac:dyDescent="0.35">
      <c r="A31" s="288"/>
      <c r="B31" s="691"/>
      <c r="C31" s="576">
        <v>42339</v>
      </c>
      <c r="D31" s="577">
        <v>5101.96</v>
      </c>
      <c r="E31" s="577">
        <v>188.5</v>
      </c>
      <c r="F31" s="577">
        <v>8216.1468043276163</v>
      </c>
      <c r="G31" s="577">
        <v>164.76207552441164</v>
      </c>
      <c r="H31" s="577">
        <v>199.02</v>
      </c>
      <c r="I31" s="577">
        <v>522.34</v>
      </c>
      <c r="J31" s="577"/>
      <c r="K31" s="578"/>
    </row>
    <row r="32" spans="1:11" s="349" customFormat="1" ht="15.95" customHeight="1" x14ac:dyDescent="0.35">
      <c r="A32" s="288"/>
      <c r="B32" s="691"/>
      <c r="C32" s="576">
        <v>42370</v>
      </c>
      <c r="D32" s="577">
        <v>5135.09</v>
      </c>
      <c r="E32" s="577">
        <v>191.68</v>
      </c>
      <c r="F32" s="577">
        <v>8236.4100388359529</v>
      </c>
      <c r="G32" s="577">
        <v>165.6446943717059</v>
      </c>
      <c r="H32" s="577">
        <v>199.51</v>
      </c>
      <c r="I32" s="577">
        <v>528.21</v>
      </c>
      <c r="J32" s="577">
        <f>AVERAGE(I32:I43)</f>
        <v>557.7258333333333</v>
      </c>
      <c r="K32" s="578">
        <f>J32/J20-1</f>
        <v>4.5987628273053138E-2</v>
      </c>
    </row>
    <row r="33" spans="1:11" s="349" customFormat="1" ht="15.95" customHeight="1" x14ac:dyDescent="0.35">
      <c r="A33" s="288"/>
      <c r="B33" s="691"/>
      <c r="C33" s="576">
        <v>42401</v>
      </c>
      <c r="D33" s="577">
        <v>5172.42</v>
      </c>
      <c r="E33" s="577">
        <v>196.46</v>
      </c>
      <c r="F33" s="577">
        <v>8256.7232479470476</v>
      </c>
      <c r="G33" s="577">
        <v>166.42209474047709</v>
      </c>
      <c r="H33" s="577">
        <v>200</v>
      </c>
      <c r="I33" s="577">
        <v>536.44000000000005</v>
      </c>
      <c r="J33" s="577"/>
      <c r="K33" s="578"/>
    </row>
    <row r="34" spans="1:11" s="349" customFormat="1" ht="15.95" customHeight="1" x14ac:dyDescent="0.35">
      <c r="A34" s="288"/>
      <c r="B34" s="691"/>
      <c r="C34" s="576">
        <v>42430</v>
      </c>
      <c r="D34" s="577">
        <v>5208.22</v>
      </c>
      <c r="E34" s="577">
        <v>201.15</v>
      </c>
      <c r="F34" s="577">
        <v>8277.0865549116752</v>
      </c>
      <c r="G34" s="577">
        <v>166.36138633693895</v>
      </c>
      <c r="H34" s="577">
        <v>200.49</v>
      </c>
      <c r="I34" s="577">
        <v>544.32000000000005</v>
      </c>
      <c r="J34" s="577"/>
      <c r="K34" s="578"/>
    </row>
    <row r="35" spans="1:11" s="349" customFormat="1" ht="15.95" customHeight="1" x14ac:dyDescent="0.35">
      <c r="A35" s="288"/>
      <c r="B35" s="691"/>
      <c r="C35" s="576">
        <v>42461</v>
      </c>
      <c r="D35" s="577">
        <v>5244.5599999999995</v>
      </c>
      <c r="E35" s="577">
        <v>205.95</v>
      </c>
      <c r="F35" s="577">
        <v>8297.5000832848073</v>
      </c>
      <c r="G35" s="577">
        <v>166.3539524447242</v>
      </c>
      <c r="H35" s="577">
        <v>200.98</v>
      </c>
      <c r="I35" s="577">
        <v>552.39</v>
      </c>
      <c r="J35" s="577"/>
      <c r="K35" s="578"/>
    </row>
    <row r="36" spans="1:11" s="349" customFormat="1" ht="15.95" customHeight="1" x14ac:dyDescent="0.35">
      <c r="A36" s="288"/>
      <c r="B36" s="691"/>
      <c r="C36" s="576">
        <v>42491</v>
      </c>
      <c r="D36" s="577">
        <v>5284.57</v>
      </c>
      <c r="E36" s="577">
        <v>208.99</v>
      </c>
      <c r="F36" s="577">
        <v>8317.9639569258998</v>
      </c>
      <c r="G36" s="577">
        <v>166.42467508447979</v>
      </c>
      <c r="H36" s="577">
        <v>201.48</v>
      </c>
      <c r="I36" s="577">
        <v>558.12</v>
      </c>
      <c r="J36" s="577"/>
      <c r="K36" s="578"/>
    </row>
    <row r="37" spans="1:11" s="349" customFormat="1" ht="15.95" customHeight="1" x14ac:dyDescent="0.35">
      <c r="A37" s="288"/>
      <c r="B37" s="691"/>
      <c r="C37" s="576">
        <v>42522</v>
      </c>
      <c r="D37" s="577">
        <v>5322.5199999999995</v>
      </c>
      <c r="E37" s="577">
        <v>211.06</v>
      </c>
      <c r="F37" s="577">
        <v>8338.4782999999879</v>
      </c>
      <c r="G37" s="577">
        <v>167.00452400231467</v>
      </c>
      <c r="H37" s="577">
        <v>201.98</v>
      </c>
      <c r="I37" s="577">
        <v>562.54</v>
      </c>
      <c r="J37" s="577"/>
      <c r="K37" s="578"/>
    </row>
    <row r="38" spans="1:11" s="349" customFormat="1" ht="15.95" customHeight="1" x14ac:dyDescent="0.35">
      <c r="A38" s="288"/>
      <c r="B38" s="691"/>
      <c r="C38" s="576">
        <v>42552</v>
      </c>
      <c r="D38" s="577">
        <v>5357.3899999999994</v>
      </c>
      <c r="E38" s="577">
        <v>211.65</v>
      </c>
      <c r="F38" s="577">
        <v>8359.0432369782902</v>
      </c>
      <c r="G38" s="577">
        <v>167.56101923602338</v>
      </c>
      <c r="H38" s="577">
        <v>202.48</v>
      </c>
      <c r="I38" s="577">
        <v>564.76</v>
      </c>
      <c r="J38" s="577"/>
      <c r="K38" s="578"/>
    </row>
    <row r="39" spans="1:11" s="349" customFormat="1" ht="15.95" customHeight="1" x14ac:dyDescent="0.35">
      <c r="A39" s="288"/>
      <c r="B39" s="691"/>
      <c r="C39" s="576">
        <v>42583</v>
      </c>
      <c r="D39" s="577">
        <v>5391.5999999999995</v>
      </c>
      <c r="E39" s="577">
        <v>211.89</v>
      </c>
      <c r="F39" s="577">
        <v>8379.6588926390286</v>
      </c>
      <c r="G39" s="577">
        <v>167.77264901502804</v>
      </c>
      <c r="H39" s="577">
        <v>202.98</v>
      </c>
      <c r="I39" s="577">
        <v>566.41</v>
      </c>
      <c r="J39" s="577"/>
      <c r="K39" s="578"/>
    </row>
    <row r="40" spans="1:11" s="349" customFormat="1" ht="15.95" customHeight="1" x14ac:dyDescent="0.35">
      <c r="A40" s="288"/>
      <c r="B40" s="691"/>
      <c r="C40" s="576">
        <v>42614</v>
      </c>
      <c r="D40" s="577">
        <v>5412.23</v>
      </c>
      <c r="E40" s="577">
        <v>211.57</v>
      </c>
      <c r="F40" s="577">
        <v>8400.32539206816</v>
      </c>
      <c r="G40" s="577">
        <v>167.77264901502804</v>
      </c>
      <c r="H40" s="577">
        <v>203.48</v>
      </c>
      <c r="I40" s="577">
        <v>566.79999999999995</v>
      </c>
      <c r="J40" s="577"/>
      <c r="K40" s="578"/>
    </row>
    <row r="41" spans="1:11" s="349" customFormat="1" ht="15.95" customHeight="1" x14ac:dyDescent="0.35">
      <c r="A41" s="288"/>
      <c r="B41" s="691"/>
      <c r="C41" s="576">
        <v>42644</v>
      </c>
      <c r="D41" s="577">
        <v>5431.92</v>
      </c>
      <c r="E41" s="577">
        <v>211.18</v>
      </c>
      <c r="F41" s="577">
        <v>8421.0428606601326</v>
      </c>
      <c r="G41" s="577">
        <v>169.114364994358</v>
      </c>
      <c r="H41" s="577">
        <v>203.98</v>
      </c>
      <c r="I41" s="577">
        <v>567.29999999999995</v>
      </c>
      <c r="J41" s="577"/>
      <c r="K41" s="578"/>
    </row>
    <row r="42" spans="1:11" s="349" customFormat="1" ht="15.95" customHeight="1" x14ac:dyDescent="0.35">
      <c r="A42" s="288"/>
      <c r="B42" s="691"/>
      <c r="C42" s="576">
        <v>42675</v>
      </c>
      <c r="D42" s="577">
        <v>5493.11</v>
      </c>
      <c r="E42" s="577">
        <v>212.37</v>
      </c>
      <c r="F42" s="577">
        <v>8441.8114241186522</v>
      </c>
      <c r="G42" s="577">
        <v>169.114364994358</v>
      </c>
      <c r="H42" s="577">
        <v>204.48</v>
      </c>
      <c r="I42" s="577">
        <v>571.11</v>
      </c>
      <c r="J42" s="577"/>
      <c r="K42" s="578"/>
    </row>
    <row r="43" spans="1:11" s="349" customFormat="1" ht="15.95" customHeight="1" thickBot="1" x14ac:dyDescent="0.4">
      <c r="A43" s="288"/>
      <c r="B43" s="695"/>
      <c r="C43" s="579">
        <v>42705</v>
      </c>
      <c r="D43" s="580">
        <v>5512.01</v>
      </c>
      <c r="E43" s="580">
        <v>214.1</v>
      </c>
      <c r="F43" s="580">
        <v>8462.6312084574438</v>
      </c>
      <c r="G43" s="580">
        <v>169.114364994358</v>
      </c>
      <c r="H43" s="580">
        <v>204.98</v>
      </c>
      <c r="I43" s="580">
        <v>574.30999999999995</v>
      </c>
      <c r="J43" s="580"/>
      <c r="K43" s="581"/>
    </row>
    <row r="44" spans="1:11" ht="15.95" customHeight="1" x14ac:dyDescent="0.3">
      <c r="B44" s="347" t="s">
        <v>582</v>
      </c>
      <c r="C44" s="347"/>
      <c r="D44" s="347"/>
      <c r="E44" s="347"/>
      <c r="F44" s="347"/>
      <c r="G44" s="347"/>
      <c r="H44" s="347"/>
      <c r="I44" s="347"/>
      <c r="J44" s="347"/>
    </row>
    <row r="45" spans="1:11" ht="15.95" customHeight="1" x14ac:dyDescent="0.3">
      <c r="B45" s="693" t="s">
        <v>581</v>
      </c>
      <c r="C45" s="694"/>
      <c r="D45" s="694"/>
      <c r="E45" s="694"/>
      <c r="F45" s="694"/>
      <c r="G45" s="694"/>
      <c r="H45" s="694"/>
      <c r="I45" s="694"/>
      <c r="J45" s="694"/>
    </row>
    <row r="46" spans="1:11" ht="15.95" customHeight="1" x14ac:dyDescent="0.3">
      <c r="B46" s="347" t="s">
        <v>580</v>
      </c>
      <c r="C46" s="348"/>
      <c r="D46" s="348"/>
      <c r="E46" s="348"/>
      <c r="F46" s="348"/>
      <c r="G46" s="348"/>
      <c r="H46" s="348"/>
      <c r="I46" s="348"/>
      <c r="J46" s="348"/>
    </row>
    <row r="47" spans="1:11" ht="15.75" x14ac:dyDescent="0.3">
      <c r="B47" s="347" t="s">
        <v>579</v>
      </c>
      <c r="C47" s="347" t="s">
        <v>578</v>
      </c>
      <c r="D47" s="347"/>
      <c r="E47" s="347"/>
      <c r="F47" s="347"/>
      <c r="G47" s="347"/>
      <c r="H47" s="347"/>
      <c r="I47" s="347"/>
      <c r="J47" s="347"/>
    </row>
    <row r="48" spans="1:11" ht="15.75" x14ac:dyDescent="0.3">
      <c r="B48" s="347" t="s">
        <v>577</v>
      </c>
      <c r="C48" s="347" t="s">
        <v>576</v>
      </c>
      <c r="D48" s="347"/>
      <c r="E48" s="347"/>
      <c r="F48" s="347"/>
      <c r="G48" s="347"/>
      <c r="H48" s="347"/>
      <c r="I48" s="347"/>
      <c r="J48" s="347"/>
    </row>
    <row r="49" spans="2:10" ht="15.75" x14ac:dyDescent="0.3">
      <c r="B49" s="347" t="s">
        <v>575</v>
      </c>
      <c r="C49" s="347" t="s">
        <v>571</v>
      </c>
      <c r="D49" s="347"/>
      <c r="E49" s="347"/>
      <c r="F49" s="347"/>
      <c r="G49" s="347"/>
      <c r="H49" s="347"/>
      <c r="I49" s="347"/>
      <c r="J49" s="347"/>
    </row>
    <row r="50" spans="2:10" ht="15.75" x14ac:dyDescent="0.3">
      <c r="B50" s="347" t="s">
        <v>574</v>
      </c>
      <c r="C50" s="347" t="s">
        <v>573</v>
      </c>
      <c r="D50" s="347"/>
      <c r="E50" s="347"/>
      <c r="F50" s="347"/>
      <c r="G50" s="347"/>
      <c r="H50" s="347"/>
      <c r="I50" s="347"/>
      <c r="J50" s="347"/>
    </row>
    <row r="51" spans="2:10" ht="15.75" x14ac:dyDescent="0.3">
      <c r="B51" s="347" t="s">
        <v>572</v>
      </c>
      <c r="C51" s="347" t="s">
        <v>571</v>
      </c>
      <c r="D51" s="347"/>
      <c r="E51" s="347"/>
      <c r="F51" s="347"/>
      <c r="G51" s="347"/>
      <c r="H51" s="347"/>
      <c r="I51" s="347"/>
      <c r="J51" s="347"/>
    </row>
    <row r="52" spans="2:10" ht="15.95" customHeight="1" x14ac:dyDescent="0.3">
      <c r="B52" s="347"/>
      <c r="C52" s="347"/>
      <c r="D52" s="347"/>
      <c r="E52" s="347"/>
      <c r="F52" s="347"/>
      <c r="G52" s="347"/>
      <c r="H52" s="347"/>
      <c r="I52" s="347"/>
      <c r="J52" s="347"/>
    </row>
    <row r="53" spans="2:10" ht="15.95" customHeight="1" x14ac:dyDescent="0.3"/>
    <row r="54" spans="2:10" ht="15.95" customHeight="1" x14ac:dyDescent="0.3"/>
    <row r="55" spans="2:10" ht="15.95" customHeight="1" x14ac:dyDescent="0.3"/>
    <row r="56" spans="2:10" ht="15.95" customHeight="1" x14ac:dyDescent="0.3"/>
    <row r="57" spans="2:10" ht="15.95" customHeight="1" x14ac:dyDescent="0.3"/>
    <row r="58" spans="2:10" ht="15.95" customHeight="1" x14ac:dyDescent="0.3"/>
    <row r="59" spans="2:10" ht="15.95" customHeight="1" x14ac:dyDescent="0.3"/>
    <row r="60" spans="2:10" ht="15.95" customHeight="1" x14ac:dyDescent="0.3"/>
  </sheetData>
  <mergeCells count="13">
    <mergeCell ref="B45:J45"/>
    <mergeCell ref="B26:B43"/>
    <mergeCell ref="B5:C7"/>
    <mergeCell ref="D5:D6"/>
    <mergeCell ref="E5:E6"/>
    <mergeCell ref="F5:F6"/>
    <mergeCell ref="B1:K1"/>
    <mergeCell ref="B3:K3"/>
    <mergeCell ref="K5:K7"/>
    <mergeCell ref="I5:I7"/>
    <mergeCell ref="B8:B25"/>
    <mergeCell ref="G5:H6"/>
    <mergeCell ref="J5:J7"/>
  </mergeCells>
  <hyperlinks>
    <hyperlink ref="B45" r:id="rId1" xr:uid="{00000000-0004-0000-0400-000000000000}"/>
    <hyperlink ref="K2" location="Contenido!A1" display="regresar" xr:uid="{00000000-0004-0000-0400-000001000000}"/>
  </hyperlinks>
  <pageMargins left="0.7" right="0.7" top="0.75" bottom="0.75" header="0.3" footer="0.3"/>
  <pageSetup paperSize="9" orientation="portrait" r:id="rId2"/>
  <ignoredErrors>
    <ignoredError sqref="J20 J32 J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44546A"/>
  </sheetPr>
  <dimension ref="A1:G35"/>
  <sheetViews>
    <sheetView showGridLines="0" topLeftCell="A2" zoomScale="85" zoomScaleNormal="85" workbookViewId="0">
      <selection activeCell="D21" sqref="D21"/>
    </sheetView>
  </sheetViews>
  <sheetFormatPr baseColWidth="10" defaultColWidth="0" defaultRowHeight="12.75" zeroHeight="1" x14ac:dyDescent="0.2"/>
  <cols>
    <col min="1" max="2" width="3.7109375" style="321" customWidth="1"/>
    <col min="3" max="3" width="41.7109375" style="321" customWidth="1"/>
    <col min="4" max="4" width="30.7109375" style="321" bestFit="1" customWidth="1"/>
    <col min="5" max="5" width="15.85546875" style="321" customWidth="1"/>
    <col min="6" max="6" width="96.7109375" style="321" customWidth="1"/>
    <col min="7" max="7" width="72.85546875" style="321" customWidth="1"/>
    <col min="8" max="16384" width="8.28515625" style="321" hidden="1"/>
  </cols>
  <sheetData>
    <row r="1" spans="1:7" customFormat="1" ht="21.75" x14ac:dyDescent="0.25">
      <c r="A1" s="321"/>
      <c r="B1" s="645" t="s">
        <v>634</v>
      </c>
      <c r="C1" s="645"/>
      <c r="D1" s="645"/>
      <c r="E1" s="645"/>
      <c r="F1" s="645"/>
      <c r="G1" s="645"/>
    </row>
    <row r="2" spans="1:7" customFormat="1" ht="15" x14ac:dyDescent="0.25">
      <c r="F2" s="371" t="s">
        <v>605</v>
      </c>
    </row>
    <row r="3" spans="1:7" customFormat="1" ht="15.75" thickBot="1" x14ac:dyDescent="0.3"/>
    <row r="4" spans="1:7" ht="36.75" customHeight="1" thickBot="1" x14ac:dyDescent="0.4">
      <c r="B4" s="311"/>
      <c r="D4" s="650" t="s">
        <v>503</v>
      </c>
      <c r="E4" s="643">
        <v>3</v>
      </c>
    </row>
    <row r="5" spans="1:7" ht="15" x14ac:dyDescent="0.25">
      <c r="F5"/>
      <c r="G5"/>
    </row>
    <row r="6" spans="1:7" ht="15.75" thickBot="1" x14ac:dyDescent="0.3">
      <c r="F6"/>
      <c r="G6"/>
    </row>
    <row r="7" spans="1:7" s="529" customFormat="1" ht="18" x14ac:dyDescent="0.35">
      <c r="B7" s="637" t="s">
        <v>127</v>
      </c>
      <c r="C7" s="638" t="s">
        <v>504</v>
      </c>
      <c r="D7" s="638" t="s">
        <v>505</v>
      </c>
      <c r="E7" s="638" t="s">
        <v>2</v>
      </c>
      <c r="F7" s="639" t="s">
        <v>506</v>
      </c>
      <c r="G7" s="13"/>
    </row>
    <row r="8" spans="1:7" ht="18" x14ac:dyDescent="0.35">
      <c r="B8" s="382" t="s">
        <v>507</v>
      </c>
      <c r="C8" s="374" t="s">
        <v>508</v>
      </c>
      <c r="D8" s="375" t="s">
        <v>509</v>
      </c>
      <c r="E8" s="376">
        <v>7.7249999999999996</v>
      </c>
      <c r="F8" s="383" t="s">
        <v>510</v>
      </c>
      <c r="G8"/>
    </row>
    <row r="9" spans="1:7" ht="18" x14ac:dyDescent="0.35">
      <c r="B9" s="384" t="s">
        <v>511</v>
      </c>
      <c r="C9" s="374" t="s">
        <v>512</v>
      </c>
      <c r="D9" s="375" t="s">
        <v>509</v>
      </c>
      <c r="E9" s="376">
        <v>0.37</v>
      </c>
      <c r="F9" s="383" t="s">
        <v>513</v>
      </c>
      <c r="G9" s="322"/>
    </row>
    <row r="10" spans="1:7" ht="18" x14ac:dyDescent="0.35">
      <c r="B10" s="384" t="s">
        <v>514</v>
      </c>
      <c r="C10" s="374" t="s">
        <v>515</v>
      </c>
      <c r="D10" s="375" t="s">
        <v>509</v>
      </c>
      <c r="E10" s="376">
        <v>0.24694809687470187</v>
      </c>
      <c r="F10" s="385" t="s">
        <v>621</v>
      </c>
      <c r="G10"/>
    </row>
    <row r="11" spans="1:7" ht="18" x14ac:dyDescent="0.35">
      <c r="B11" s="384" t="s">
        <v>516</v>
      </c>
      <c r="C11" s="374" t="s">
        <v>517</v>
      </c>
      <c r="D11" s="378" t="s">
        <v>518</v>
      </c>
      <c r="E11" s="376">
        <v>0.32792971619860961</v>
      </c>
      <c r="F11" s="383" t="s">
        <v>505</v>
      </c>
      <c r="G11"/>
    </row>
    <row r="12" spans="1:7" ht="18" x14ac:dyDescent="0.35">
      <c r="A12"/>
      <c r="B12" s="384" t="s">
        <v>519</v>
      </c>
      <c r="C12" s="374" t="s">
        <v>520</v>
      </c>
      <c r="D12" s="375" t="s">
        <v>509</v>
      </c>
      <c r="E12" s="376">
        <v>5.2299999999999995</v>
      </c>
      <c r="F12" s="383" t="s">
        <v>521</v>
      </c>
      <c r="G12"/>
    </row>
    <row r="13" spans="1:7" ht="18" x14ac:dyDescent="0.35">
      <c r="A13"/>
      <c r="B13" s="384" t="s">
        <v>522</v>
      </c>
      <c r="C13" s="374" t="s">
        <v>523</v>
      </c>
      <c r="D13" s="377" t="s">
        <v>509</v>
      </c>
      <c r="E13" s="376">
        <v>0.3</v>
      </c>
      <c r="F13" s="383" t="s">
        <v>524</v>
      </c>
      <c r="G13"/>
    </row>
    <row r="14" spans="1:7" ht="18" x14ac:dyDescent="0.35">
      <c r="A14"/>
      <c r="B14" s="384" t="s">
        <v>525</v>
      </c>
      <c r="C14" s="374" t="s">
        <v>526</v>
      </c>
      <c r="D14" s="654" t="s">
        <v>635</v>
      </c>
      <c r="E14" s="376">
        <v>0.45493379649543991</v>
      </c>
      <c r="F14" s="383" t="s">
        <v>505</v>
      </c>
      <c r="G14"/>
    </row>
    <row r="15" spans="1:7" ht="18" x14ac:dyDescent="0.35">
      <c r="A15"/>
      <c r="B15" s="384" t="s">
        <v>527</v>
      </c>
      <c r="C15" s="374" t="s">
        <v>528</v>
      </c>
      <c r="D15" s="653" t="s">
        <v>509</v>
      </c>
      <c r="E15" s="376">
        <v>2.35</v>
      </c>
      <c r="F15" s="383" t="s">
        <v>529</v>
      </c>
      <c r="G15"/>
    </row>
    <row r="16" spans="1:7" ht="18" x14ac:dyDescent="0.35">
      <c r="A16"/>
      <c r="B16" s="386" t="s">
        <v>530</v>
      </c>
      <c r="C16" s="379" t="s">
        <v>531</v>
      </c>
      <c r="D16" s="654" t="s">
        <v>637</v>
      </c>
      <c r="E16" s="380">
        <v>11.173398177435434</v>
      </c>
      <c r="F16" s="387" t="s">
        <v>505</v>
      </c>
      <c r="G16"/>
    </row>
    <row r="17" spans="1:7" ht="18" x14ac:dyDescent="0.35">
      <c r="A17"/>
      <c r="B17" s="386" t="s">
        <v>532</v>
      </c>
      <c r="C17" s="379" t="s">
        <v>550</v>
      </c>
      <c r="D17" s="653" t="s">
        <v>509</v>
      </c>
      <c r="E17" s="380">
        <v>7.580000000000001</v>
      </c>
      <c r="F17" s="387" t="s">
        <v>551</v>
      </c>
      <c r="G17"/>
    </row>
    <row r="18" spans="1:7" s="323" customFormat="1" ht="18" x14ac:dyDescent="0.35">
      <c r="A18"/>
      <c r="B18" s="386" t="s">
        <v>533</v>
      </c>
      <c r="C18" s="379" t="s">
        <v>534</v>
      </c>
      <c r="D18" s="652" t="s">
        <v>535</v>
      </c>
      <c r="E18" s="380">
        <v>10.7135</v>
      </c>
      <c r="F18" s="387" t="s">
        <v>505</v>
      </c>
      <c r="G18"/>
    </row>
    <row r="19" spans="1:7" ht="18" x14ac:dyDescent="0.35">
      <c r="A19"/>
      <c r="B19" s="386" t="s">
        <v>536</v>
      </c>
      <c r="C19" s="379" t="s">
        <v>537</v>
      </c>
      <c r="D19" s="654" t="s">
        <v>638</v>
      </c>
      <c r="E19" s="380">
        <v>11.05982719776161</v>
      </c>
      <c r="F19" s="387" t="s">
        <v>505</v>
      </c>
      <c r="G19"/>
    </row>
    <row r="20" spans="1:7" ht="18" x14ac:dyDescent="0.35">
      <c r="B20" s="386" t="s">
        <v>538</v>
      </c>
      <c r="C20" s="379" t="s">
        <v>539</v>
      </c>
      <c r="D20" s="653" t="s">
        <v>509</v>
      </c>
      <c r="E20" s="380">
        <v>2.8285769753445988</v>
      </c>
      <c r="F20" s="387" t="s">
        <v>636</v>
      </c>
      <c r="G20"/>
    </row>
    <row r="21" spans="1:7" ht="18.75" thickBot="1" x14ac:dyDescent="0.4">
      <c r="B21" s="646" t="s">
        <v>540</v>
      </c>
      <c r="C21" s="647" t="s">
        <v>541</v>
      </c>
      <c r="D21" s="657" t="s">
        <v>639</v>
      </c>
      <c r="E21" s="648">
        <v>8.0048275144278378</v>
      </c>
      <c r="F21" s="649" t="s">
        <v>505</v>
      </c>
      <c r="G21"/>
    </row>
    <row r="22" spans="1:7" ht="18" x14ac:dyDescent="0.35">
      <c r="B22"/>
      <c r="C22" s="656" t="s">
        <v>640</v>
      </c>
      <c r="D22" s="651"/>
      <c r="E22" s="655"/>
      <c r="F22"/>
      <c r="G22"/>
    </row>
    <row r="23" spans="1:7" ht="15" hidden="1" x14ac:dyDescent="0.25">
      <c r="B23"/>
      <c r="C23"/>
      <c r="D23"/>
      <c r="E23"/>
      <c r="F23"/>
      <c r="G23"/>
    </row>
    <row r="24" spans="1:7" hidden="1" x14ac:dyDescent="0.2">
      <c r="D24" s="324"/>
      <c r="E24" s="325"/>
      <c r="F24" s="325"/>
    </row>
    <row r="25" spans="1:7" hidden="1" x14ac:dyDescent="0.2">
      <c r="B25" s="324"/>
      <c r="E25" s="325"/>
      <c r="F25" s="325"/>
    </row>
    <row r="26" spans="1:7" hidden="1" x14ac:dyDescent="0.2">
      <c r="B26" s="324"/>
      <c r="C26" s="323"/>
      <c r="D26" s="324"/>
      <c r="E26" s="325"/>
      <c r="F26" s="325"/>
    </row>
    <row r="27" spans="1:7" hidden="1" x14ac:dyDescent="0.2">
      <c r="B27" s="324"/>
      <c r="D27" s="324"/>
      <c r="E27" s="325"/>
      <c r="F27" s="325"/>
    </row>
    <row r="28" spans="1:7" hidden="1" x14ac:dyDescent="0.2">
      <c r="B28" s="324"/>
      <c r="D28" s="324"/>
      <c r="E28" s="325"/>
      <c r="F28" s="325"/>
    </row>
    <row r="29" spans="1:7" hidden="1" x14ac:dyDescent="0.2">
      <c r="B29" s="324"/>
      <c r="D29" s="324"/>
      <c r="E29" s="325"/>
      <c r="F29" s="325"/>
    </row>
    <row r="30" spans="1:7" hidden="1" x14ac:dyDescent="0.2">
      <c r="B30" s="324"/>
      <c r="D30" s="324"/>
      <c r="E30" s="325"/>
      <c r="F30" s="325"/>
    </row>
    <row r="31" spans="1:7" hidden="1" x14ac:dyDescent="0.2">
      <c r="B31" s="324"/>
      <c r="E31" s="325"/>
      <c r="F31" s="325"/>
    </row>
    <row r="32" spans="1:7" hidden="1" x14ac:dyDescent="0.2">
      <c r="B32" s="324"/>
      <c r="D32" s="326"/>
      <c r="E32" s="327"/>
      <c r="F32" s="327"/>
    </row>
    <row r="33" spans="2:6" hidden="1" x14ac:dyDescent="0.2">
      <c r="B33" s="324"/>
      <c r="E33" s="327"/>
      <c r="F33" s="327"/>
    </row>
    <row r="34" spans="2:6" ht="15" hidden="1" x14ac:dyDescent="0.25">
      <c r="E34" s="319"/>
      <c r="F34" s="327"/>
    </row>
    <row r="35" spans="2:6" hidden="1" x14ac:dyDescent="0.2">
      <c r="E35" s="327"/>
      <c r="F35" s="327"/>
    </row>
  </sheetData>
  <hyperlinks>
    <hyperlink ref="F2" location="Contenido!A1" display="Regresar" xr:uid="{00000000-0004-0000-0500-000000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/>
  </sheetPr>
  <dimension ref="A1:IV76"/>
  <sheetViews>
    <sheetView showGridLines="0" zoomScale="70" zoomScaleNormal="70" workbookViewId="0">
      <pane ySplit="2" topLeftCell="A3" activePane="bottomLeft" state="frozen"/>
      <selection pane="bottomLeft" activeCell="K18" sqref="K18"/>
    </sheetView>
  </sheetViews>
  <sheetFormatPr baseColWidth="10" defaultColWidth="0" defaultRowHeight="15" zeroHeight="1" x14ac:dyDescent="0.3"/>
  <cols>
    <col min="1" max="1" width="3.7109375" style="104" customWidth="1"/>
    <col min="2" max="2" width="20.7109375" style="104" customWidth="1"/>
    <col min="3" max="16" width="19.5703125" style="104" customWidth="1"/>
    <col min="17" max="17" width="8.85546875" style="104" hidden="1" customWidth="1"/>
    <col min="18" max="32" width="18.7109375" style="104" hidden="1" customWidth="1"/>
    <col min="33" max="256" width="8.85546875" style="104" hidden="1" customWidth="1"/>
    <col min="257" max="16384" width="11.42578125" style="104" hidden="1"/>
  </cols>
  <sheetData>
    <row r="1" spans="2:16" s="206" customFormat="1" ht="28.15" customHeight="1" x14ac:dyDescent="0.4">
      <c r="B1" s="698" t="s">
        <v>442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9"/>
      <c r="O1" s="699"/>
      <c r="P1" s="699"/>
    </row>
    <row r="2" spans="2:16" s="207" customFormat="1" ht="18" x14ac:dyDescent="0.35">
      <c r="B2" s="207" t="s">
        <v>281</v>
      </c>
      <c r="P2" s="286" t="s">
        <v>211</v>
      </c>
    </row>
    <row r="3" spans="2:16" s="207" customFormat="1" ht="18" x14ac:dyDescent="0.35">
      <c r="B3" s="207" t="s">
        <v>398</v>
      </c>
    </row>
    <row r="4" spans="2:16" s="207" customFormat="1" ht="18.75" thickBot="1" x14ac:dyDescent="0.4"/>
    <row r="5" spans="2:16" s="207" customFormat="1" ht="216" customHeight="1" thickBot="1" x14ac:dyDescent="0.4">
      <c r="B5" s="219" t="s">
        <v>303</v>
      </c>
      <c r="C5" s="220" t="s">
        <v>315</v>
      </c>
      <c r="D5" s="220" t="s">
        <v>316</v>
      </c>
      <c r="E5" s="220" t="s">
        <v>304</v>
      </c>
      <c r="F5" s="220" t="s">
        <v>305</v>
      </c>
      <c r="G5" s="220" t="s">
        <v>306</v>
      </c>
      <c r="H5" s="220" t="s">
        <v>307</v>
      </c>
      <c r="I5" s="220" t="s">
        <v>308</v>
      </c>
      <c r="J5" s="220" t="s">
        <v>309</v>
      </c>
      <c r="K5" s="220" t="s">
        <v>310</v>
      </c>
      <c r="L5" s="220" t="s">
        <v>311</v>
      </c>
      <c r="M5" s="220" t="s">
        <v>312</v>
      </c>
      <c r="N5" s="220" t="s">
        <v>313</v>
      </c>
      <c r="O5" s="220" t="s">
        <v>314</v>
      </c>
      <c r="P5" s="221" t="s">
        <v>302</v>
      </c>
    </row>
    <row r="6" spans="2:16" s="207" customFormat="1" ht="18" x14ac:dyDescent="0.35">
      <c r="B6" s="216">
        <v>41640</v>
      </c>
      <c r="C6" s="217">
        <v>102.461576318528</v>
      </c>
      <c r="D6" s="217">
        <v>102.001314084824</v>
      </c>
      <c r="E6" s="217">
        <v>101.561058918212</v>
      </c>
      <c r="F6" s="217">
        <v>102.458185979375</v>
      </c>
      <c r="G6" s="217">
        <v>102.767739657821</v>
      </c>
      <c r="H6" s="217">
        <v>100.206109564995</v>
      </c>
      <c r="I6" s="217">
        <v>87.438598305092995</v>
      </c>
      <c r="J6" s="217">
        <v>100.02879399700301</v>
      </c>
      <c r="K6" s="217">
        <v>100.700557009116</v>
      </c>
      <c r="L6" s="217">
        <v>96.289426543854006</v>
      </c>
      <c r="M6" s="217">
        <v>97.958810441085006</v>
      </c>
      <c r="N6" s="217">
        <v>98.655623057937007</v>
      </c>
      <c r="O6" s="217">
        <v>98.294774341491006</v>
      </c>
      <c r="P6" s="218">
        <v>99.703285136416</v>
      </c>
    </row>
    <row r="7" spans="2:16" s="207" customFormat="1" ht="18" x14ac:dyDescent="0.35">
      <c r="B7" s="211">
        <v>41671</v>
      </c>
      <c r="C7" s="209">
        <v>103.174953646988</v>
      </c>
      <c r="D7" s="209">
        <v>102.887920463933</v>
      </c>
      <c r="E7" s="209">
        <v>101.409347094976</v>
      </c>
      <c r="F7" s="209">
        <v>104.880680699376</v>
      </c>
      <c r="G7" s="209">
        <v>103.145924731221</v>
      </c>
      <c r="H7" s="209">
        <v>100.77228865281801</v>
      </c>
      <c r="I7" s="209">
        <v>88.579787592540001</v>
      </c>
      <c r="J7" s="209">
        <v>100.25928580631</v>
      </c>
      <c r="K7" s="209">
        <v>101.216911701142</v>
      </c>
      <c r="L7" s="209">
        <v>96.894597679236</v>
      </c>
      <c r="M7" s="209">
        <v>98.713560295625001</v>
      </c>
      <c r="N7" s="209">
        <v>99.074324849063004</v>
      </c>
      <c r="O7" s="209">
        <v>98.461945494470996</v>
      </c>
      <c r="P7" s="212">
        <v>100.139847934283</v>
      </c>
    </row>
    <row r="8" spans="2:16" s="207" customFormat="1" ht="18" x14ac:dyDescent="0.35">
      <c r="B8" s="211">
        <v>41699</v>
      </c>
      <c r="C8" s="209">
        <v>103.255933225924</v>
      </c>
      <c r="D8" s="209">
        <v>102.952937775489</v>
      </c>
      <c r="E8" s="209">
        <v>102.059578507325</v>
      </c>
      <c r="F8" s="209">
        <v>104.57603343037501</v>
      </c>
      <c r="G8" s="209">
        <v>103.386653511745</v>
      </c>
      <c r="H8" s="209">
        <v>101.292886451559</v>
      </c>
      <c r="I8" s="209">
        <v>88.167831088198</v>
      </c>
      <c r="J8" s="209">
        <v>100.606114443339</v>
      </c>
      <c r="K8" s="209">
        <v>100.99069492877</v>
      </c>
      <c r="L8" s="209">
        <v>96.503617640076001</v>
      </c>
      <c r="M8" s="209">
        <v>98.872171121438996</v>
      </c>
      <c r="N8" s="209">
        <v>98.841331584098995</v>
      </c>
      <c r="O8" s="209">
        <v>98.395952584666006</v>
      </c>
      <c r="P8" s="212">
        <v>100.949582192702</v>
      </c>
    </row>
    <row r="9" spans="2:16" s="207" customFormat="1" ht="18" x14ac:dyDescent="0.35">
      <c r="B9" s="211">
        <v>41730</v>
      </c>
      <c r="C9" s="209">
        <v>103.305964873834</v>
      </c>
      <c r="D9" s="209">
        <v>103.077768147607</v>
      </c>
      <c r="E9" s="209">
        <v>102.061332200867</v>
      </c>
      <c r="F9" s="209">
        <v>102.604693060793</v>
      </c>
      <c r="G9" s="209">
        <v>103.45261860333</v>
      </c>
      <c r="H9" s="209">
        <v>101.301283331026</v>
      </c>
      <c r="I9" s="209">
        <v>87.133145865686004</v>
      </c>
      <c r="J9" s="209">
        <v>100.644382409299</v>
      </c>
      <c r="K9" s="209">
        <v>100.65730077178701</v>
      </c>
      <c r="L9" s="209">
        <v>96.017350092813999</v>
      </c>
      <c r="M9" s="209">
        <v>98.350995190456999</v>
      </c>
      <c r="N9" s="209">
        <v>98.302697637974006</v>
      </c>
      <c r="O9" s="209">
        <v>98.159413353779996</v>
      </c>
      <c r="P9" s="212">
        <v>101.103691696787</v>
      </c>
    </row>
    <row r="10" spans="2:16" s="207" customFormat="1" ht="18" x14ac:dyDescent="0.35">
      <c r="B10" s="211">
        <v>41760</v>
      </c>
      <c r="C10" s="209">
        <v>103.58695753104</v>
      </c>
      <c r="D10" s="209">
        <v>103.356545881112</v>
      </c>
      <c r="E10" s="209">
        <v>102.383615500972</v>
      </c>
      <c r="F10" s="209">
        <v>101.877270215135</v>
      </c>
      <c r="G10" s="209">
        <v>104.02634261713</v>
      </c>
      <c r="H10" s="209">
        <v>101.834228893193</v>
      </c>
      <c r="I10" s="209">
        <v>86.652907454868</v>
      </c>
      <c r="J10" s="209">
        <v>100.681736307107</v>
      </c>
      <c r="K10" s="209">
        <v>100.273302671058</v>
      </c>
      <c r="L10" s="209">
        <v>96.240642377840999</v>
      </c>
      <c r="M10" s="209">
        <v>98.075464093855004</v>
      </c>
      <c r="N10" s="209">
        <v>97.92187508024</v>
      </c>
      <c r="O10" s="209">
        <v>97.975757152067999</v>
      </c>
      <c r="P10" s="212">
        <v>101.370236232168</v>
      </c>
    </row>
    <row r="11" spans="2:16" s="207" customFormat="1" ht="18" x14ac:dyDescent="0.35">
      <c r="B11" s="211">
        <v>41791</v>
      </c>
      <c r="C11" s="209">
        <v>103.169178711209</v>
      </c>
      <c r="D11" s="209">
        <v>103.116437186836</v>
      </c>
      <c r="E11" s="209">
        <v>102.41774975733</v>
      </c>
      <c r="F11" s="209">
        <v>101.373535997457</v>
      </c>
      <c r="G11" s="209">
        <v>104.432178807726</v>
      </c>
      <c r="H11" s="209">
        <v>102.467552050588</v>
      </c>
      <c r="I11" s="209">
        <v>87.116439711024995</v>
      </c>
      <c r="J11" s="209">
        <v>100.676348798975</v>
      </c>
      <c r="K11" s="209">
        <v>100.195819387157</v>
      </c>
      <c r="L11" s="209">
        <v>96.551024417898006</v>
      </c>
      <c r="M11" s="209">
        <v>98.200994582023</v>
      </c>
      <c r="N11" s="209">
        <v>98.035814349646998</v>
      </c>
      <c r="O11" s="209">
        <v>98.176642470127007</v>
      </c>
      <c r="P11" s="212">
        <v>101.867728172817</v>
      </c>
    </row>
    <row r="12" spans="2:16" s="207" customFormat="1" ht="18" x14ac:dyDescent="0.35">
      <c r="B12" s="211">
        <v>41821</v>
      </c>
      <c r="C12" s="209">
        <v>103.610665831522</v>
      </c>
      <c r="D12" s="209">
        <v>103.244028879209</v>
      </c>
      <c r="E12" s="209">
        <v>102.55569770608101</v>
      </c>
      <c r="F12" s="209">
        <v>101.932168823029</v>
      </c>
      <c r="G12" s="209">
        <v>104.51081826862401</v>
      </c>
      <c r="H12" s="209">
        <v>102.824884694133</v>
      </c>
      <c r="I12" s="209">
        <v>88.471958150274006</v>
      </c>
      <c r="J12" s="209">
        <v>100.659534287597</v>
      </c>
      <c r="K12" s="209">
        <v>100.231130690816</v>
      </c>
      <c r="L12" s="209">
        <v>96.437253656227</v>
      </c>
      <c r="M12" s="209">
        <v>98.087012292373998</v>
      </c>
      <c r="N12" s="209">
        <v>98.117191007947</v>
      </c>
      <c r="O12" s="209">
        <v>98.214374307968995</v>
      </c>
      <c r="P12" s="212">
        <v>102.32699034605101</v>
      </c>
    </row>
    <row r="13" spans="2:16" s="207" customFormat="1" ht="18" x14ac:dyDescent="0.35">
      <c r="B13" s="211">
        <v>41852</v>
      </c>
      <c r="C13" s="209">
        <v>104.013849917992</v>
      </c>
      <c r="D13" s="209">
        <v>103.44175934708601</v>
      </c>
      <c r="E13" s="209">
        <v>102.507251946138</v>
      </c>
      <c r="F13" s="209">
        <v>101.78120318969501</v>
      </c>
      <c r="G13" s="209">
        <v>104.521931234831</v>
      </c>
      <c r="H13" s="209">
        <v>103.11614335567</v>
      </c>
      <c r="I13" s="209">
        <v>88.087092947564997</v>
      </c>
      <c r="J13" s="209">
        <v>100.870738306452</v>
      </c>
      <c r="K13" s="209">
        <v>101.127501823375</v>
      </c>
      <c r="L13" s="209">
        <v>97.096299668449007</v>
      </c>
      <c r="M13" s="209">
        <v>98.567891261270006</v>
      </c>
      <c r="N13" s="209">
        <v>98.871173958552006</v>
      </c>
      <c r="O13" s="209">
        <v>98.595543510278006</v>
      </c>
      <c r="P13" s="212">
        <v>102.308540920384</v>
      </c>
    </row>
    <row r="14" spans="2:16" s="207" customFormat="1" ht="18" x14ac:dyDescent="0.35">
      <c r="B14" s="211">
        <v>41883</v>
      </c>
      <c r="C14" s="209">
        <v>104.16860068778</v>
      </c>
      <c r="D14" s="209">
        <v>103.277124329874</v>
      </c>
      <c r="E14" s="209">
        <v>104.95502125193801</v>
      </c>
      <c r="F14" s="209">
        <v>102.168667648189</v>
      </c>
      <c r="G14" s="209">
        <v>104.54524779819501</v>
      </c>
      <c r="H14" s="209">
        <v>103.255534493327</v>
      </c>
      <c r="I14" s="209">
        <v>86.908140769962998</v>
      </c>
      <c r="J14" s="209">
        <v>101.104367291362</v>
      </c>
      <c r="K14" s="209">
        <v>101.458293181741</v>
      </c>
      <c r="L14" s="209">
        <v>97.611508762233001</v>
      </c>
      <c r="M14" s="209">
        <v>98.713333569989004</v>
      </c>
      <c r="N14" s="209">
        <v>99.160015334695004</v>
      </c>
      <c r="O14" s="209">
        <v>98.873601664597999</v>
      </c>
      <c r="P14" s="212">
        <v>102.71995105727601</v>
      </c>
    </row>
    <row r="15" spans="2:16" s="207" customFormat="1" ht="18" x14ac:dyDescent="0.35">
      <c r="B15" s="211">
        <v>41913</v>
      </c>
      <c r="C15" s="209">
        <v>104.088376190445</v>
      </c>
      <c r="D15" s="209">
        <v>102.58182779897101</v>
      </c>
      <c r="E15" s="209">
        <v>104.743520548295</v>
      </c>
      <c r="F15" s="209">
        <v>102.487588969588</v>
      </c>
      <c r="G15" s="209">
        <v>105.244814184074</v>
      </c>
      <c r="H15" s="209">
        <v>102.755880365615</v>
      </c>
      <c r="I15" s="209">
        <v>86.483345848815006</v>
      </c>
      <c r="J15" s="209">
        <v>101.54916376644501</v>
      </c>
      <c r="K15" s="209">
        <v>102.45527615176</v>
      </c>
      <c r="L15" s="209">
        <v>98.888220181158999</v>
      </c>
      <c r="M15" s="209">
        <v>99.501121388035003</v>
      </c>
      <c r="N15" s="209">
        <v>100.175999661567</v>
      </c>
      <c r="O15" s="209">
        <v>99.609618898297001</v>
      </c>
      <c r="P15" s="212">
        <v>102.720361412204</v>
      </c>
    </row>
    <row r="16" spans="2:16" s="207" customFormat="1" ht="18" x14ac:dyDescent="0.35">
      <c r="B16" s="211">
        <v>41944</v>
      </c>
      <c r="C16" s="209">
        <v>104.231219951041</v>
      </c>
      <c r="D16" s="209">
        <v>102.481839762457</v>
      </c>
      <c r="E16" s="209">
        <v>104.923175758505</v>
      </c>
      <c r="F16" s="209">
        <v>101.386023361282</v>
      </c>
      <c r="G16" s="209">
        <v>105.375717794403</v>
      </c>
      <c r="H16" s="209">
        <v>103.263551658355</v>
      </c>
      <c r="I16" s="209">
        <v>85.505908089586001</v>
      </c>
      <c r="J16" s="209">
        <v>101.848968082876</v>
      </c>
      <c r="K16" s="209">
        <v>102.733509957956</v>
      </c>
      <c r="L16" s="209">
        <v>99.226850768459002</v>
      </c>
      <c r="M16" s="209">
        <v>99.773526227434999</v>
      </c>
      <c r="N16" s="209">
        <v>100.532551786206</v>
      </c>
      <c r="O16" s="209">
        <v>99.707572038508999</v>
      </c>
      <c r="P16" s="212">
        <v>102.671540275949</v>
      </c>
    </row>
    <row r="17" spans="2:16" s="207" customFormat="1" ht="18" x14ac:dyDescent="0.35">
      <c r="B17" s="211">
        <v>41974</v>
      </c>
      <c r="C17" s="209">
        <v>105.319131922661</v>
      </c>
      <c r="D17" s="209">
        <v>102.388126263478</v>
      </c>
      <c r="E17" s="209">
        <v>104.927224605701</v>
      </c>
      <c r="F17" s="209">
        <v>101.77006152865501</v>
      </c>
      <c r="G17" s="209">
        <v>106.967453119531</v>
      </c>
      <c r="H17" s="209">
        <v>103.534224669187</v>
      </c>
      <c r="I17" s="209">
        <v>88.155521846534</v>
      </c>
      <c r="J17" s="209">
        <v>103.030426813795</v>
      </c>
      <c r="K17" s="209">
        <v>105.675048752658</v>
      </c>
      <c r="L17" s="209">
        <v>102.268791314666</v>
      </c>
      <c r="M17" s="209">
        <v>102.73448089821601</v>
      </c>
      <c r="N17" s="209">
        <v>103.502433709939</v>
      </c>
      <c r="O17" s="209">
        <v>101.56402331943001</v>
      </c>
      <c r="P17" s="212">
        <v>102.859279238447</v>
      </c>
    </row>
    <row r="18" spans="2:16" s="210" customFormat="1" ht="18" x14ac:dyDescent="0.35">
      <c r="B18" s="211">
        <v>42005</v>
      </c>
      <c r="C18" s="209">
        <v>105.082578323782</v>
      </c>
      <c r="D18" s="209">
        <v>101.41891283736901</v>
      </c>
      <c r="E18" s="209">
        <v>106.08908379069</v>
      </c>
      <c r="F18" s="209">
        <v>98.600415589185999</v>
      </c>
      <c r="G18" s="209">
        <v>108.240919199262</v>
      </c>
      <c r="H18" s="209">
        <v>104.032766568222</v>
      </c>
      <c r="I18" s="209">
        <v>89.747230025885997</v>
      </c>
      <c r="J18" s="209">
        <v>103.599507564937</v>
      </c>
      <c r="K18" s="209">
        <v>106.803026275802</v>
      </c>
      <c r="L18" s="209">
        <v>102.961603995777</v>
      </c>
      <c r="M18" s="209">
        <v>104.07947955457</v>
      </c>
      <c r="N18" s="209">
        <v>104.656726172972</v>
      </c>
      <c r="O18" s="209">
        <v>102.58136990524601</v>
      </c>
      <c r="P18" s="212">
        <v>104.128117084306</v>
      </c>
    </row>
    <row r="19" spans="2:16" s="207" customFormat="1" ht="18" x14ac:dyDescent="0.35">
      <c r="B19" s="211">
        <v>42036</v>
      </c>
      <c r="C19" s="209">
        <v>105.168463141713</v>
      </c>
      <c r="D19" s="209">
        <v>101.981432161241</v>
      </c>
      <c r="E19" s="209">
        <v>105.84565645476501</v>
      </c>
      <c r="F19" s="209">
        <v>96.834546255665998</v>
      </c>
      <c r="G19" s="209">
        <v>109.823046495762</v>
      </c>
      <c r="H19" s="209">
        <v>104.631510251232</v>
      </c>
      <c r="I19" s="209">
        <v>90.445387885189007</v>
      </c>
      <c r="J19" s="209">
        <v>104.30711451945901</v>
      </c>
      <c r="K19" s="209">
        <v>107.966422520861</v>
      </c>
      <c r="L19" s="209">
        <v>103.89138721090001</v>
      </c>
      <c r="M19" s="209">
        <v>105.041449933924</v>
      </c>
      <c r="N19" s="209">
        <v>105.822655710503</v>
      </c>
      <c r="O19" s="209">
        <v>103.75447188602</v>
      </c>
      <c r="P19" s="212">
        <v>104.749862305438</v>
      </c>
    </row>
    <row r="20" spans="2:16" s="207" customFormat="1" ht="18" x14ac:dyDescent="0.35">
      <c r="B20" s="211">
        <v>42064</v>
      </c>
      <c r="C20" s="209">
        <v>105.98276551387001</v>
      </c>
      <c r="D20" s="209">
        <v>102.823927885432</v>
      </c>
      <c r="E20" s="209">
        <v>106.448183931928</v>
      </c>
      <c r="F20" s="209">
        <v>97.379785874315999</v>
      </c>
      <c r="G20" s="209">
        <v>110.534379654304</v>
      </c>
      <c r="H20" s="209">
        <v>105.04178807045101</v>
      </c>
      <c r="I20" s="209">
        <v>90.277718078391999</v>
      </c>
      <c r="J20" s="209">
        <v>105.033640111569</v>
      </c>
      <c r="K20" s="209">
        <v>109.62890617273101</v>
      </c>
      <c r="L20" s="209">
        <v>105.600310390416</v>
      </c>
      <c r="M20" s="209">
        <v>106.471788730456</v>
      </c>
      <c r="N20" s="209">
        <v>106.941020176644</v>
      </c>
      <c r="O20" s="209">
        <v>104.561051793137</v>
      </c>
      <c r="P20" s="212">
        <v>104.698402854554</v>
      </c>
    </row>
    <row r="21" spans="2:16" s="207" customFormat="1" ht="18" x14ac:dyDescent="0.35">
      <c r="B21" s="211">
        <v>42095</v>
      </c>
      <c r="C21" s="209">
        <v>106.161213676231</v>
      </c>
      <c r="D21" s="209">
        <v>103.2600446765</v>
      </c>
      <c r="E21" s="209">
        <v>106.875199582362</v>
      </c>
      <c r="F21" s="209">
        <v>98.419980620727003</v>
      </c>
      <c r="G21" s="209">
        <v>110.613425608144</v>
      </c>
      <c r="H21" s="209">
        <v>105.711447081844</v>
      </c>
      <c r="I21" s="209">
        <v>90.018453141799</v>
      </c>
      <c r="J21" s="209">
        <v>105.295502576491</v>
      </c>
      <c r="K21" s="209">
        <v>110.043403340184</v>
      </c>
      <c r="L21" s="209">
        <v>105.95795599625001</v>
      </c>
      <c r="M21" s="209">
        <v>106.622471374662</v>
      </c>
      <c r="N21" s="209">
        <v>107.22715615555801</v>
      </c>
      <c r="O21" s="209">
        <v>104.759613715383</v>
      </c>
      <c r="P21" s="212">
        <v>104.918302675734</v>
      </c>
    </row>
    <row r="22" spans="2:16" s="207" customFormat="1" ht="18" x14ac:dyDescent="0.35">
      <c r="B22" s="211">
        <v>42125</v>
      </c>
      <c r="C22" s="209">
        <v>106.01589271012</v>
      </c>
      <c r="D22" s="209">
        <v>103.395377943741</v>
      </c>
      <c r="E22" s="209">
        <v>107.1067106836</v>
      </c>
      <c r="F22" s="209">
        <v>99.248621491150999</v>
      </c>
      <c r="G22" s="209">
        <v>110.644905359134</v>
      </c>
      <c r="H22" s="209">
        <v>106.16974701983401</v>
      </c>
      <c r="I22" s="209">
        <v>90.045409435446999</v>
      </c>
      <c r="J22" s="209">
        <v>105.36300810474</v>
      </c>
      <c r="K22" s="209">
        <v>109.949722443819</v>
      </c>
      <c r="L22" s="209">
        <v>106.232790925149</v>
      </c>
      <c r="M22" s="209">
        <v>106.85904739244</v>
      </c>
      <c r="N22" s="209">
        <v>107.3592962454</v>
      </c>
      <c r="O22" s="209">
        <v>104.838626276198</v>
      </c>
      <c r="P22" s="212">
        <v>105.331581350948</v>
      </c>
    </row>
    <row r="23" spans="2:16" s="207" customFormat="1" ht="18" x14ac:dyDescent="0.35">
      <c r="B23" s="211">
        <v>42156</v>
      </c>
      <c r="C23" s="209">
        <v>106.441234789094</v>
      </c>
      <c r="D23" s="209">
        <v>103.836139986028</v>
      </c>
      <c r="E23" s="209">
        <v>107.590765642778</v>
      </c>
      <c r="F23" s="209">
        <v>100.177376285837</v>
      </c>
      <c r="G23" s="209">
        <v>111.147392883059</v>
      </c>
      <c r="H23" s="209">
        <v>107.013456218236</v>
      </c>
      <c r="I23" s="209">
        <v>88.397433536714004</v>
      </c>
      <c r="J23" s="209">
        <v>105.800346400675</v>
      </c>
      <c r="K23" s="209">
        <v>110.651134239066</v>
      </c>
      <c r="L23" s="209">
        <v>107.20844778838701</v>
      </c>
      <c r="M23" s="209">
        <v>107.44416052039</v>
      </c>
      <c r="N23" s="209">
        <v>108.11623248391</v>
      </c>
      <c r="O23" s="209">
        <v>105.226671243833</v>
      </c>
      <c r="P23" s="212">
        <v>105.637219495935</v>
      </c>
    </row>
    <row r="24" spans="2:16" s="207" customFormat="1" ht="18" x14ac:dyDescent="0.35">
      <c r="B24" s="211">
        <v>42186</v>
      </c>
      <c r="C24" s="209">
        <v>107.04323511090401</v>
      </c>
      <c r="D24" s="209">
        <v>103.912254109424</v>
      </c>
      <c r="E24" s="209">
        <v>108.770231561464</v>
      </c>
      <c r="F24" s="209">
        <v>101.15572901149</v>
      </c>
      <c r="G24" s="209">
        <v>112.46797042145801</v>
      </c>
      <c r="H24" s="209">
        <v>107.442977738916</v>
      </c>
      <c r="I24" s="209">
        <v>88.008889652364005</v>
      </c>
      <c r="J24" s="209">
        <v>106.365027874467</v>
      </c>
      <c r="K24" s="209">
        <v>111.867599055692</v>
      </c>
      <c r="L24" s="209">
        <v>109.157228756338</v>
      </c>
      <c r="M24" s="209">
        <v>108.576253991296</v>
      </c>
      <c r="N24" s="209">
        <v>109.609124536999</v>
      </c>
      <c r="O24" s="209">
        <v>105.981289059041</v>
      </c>
      <c r="P24" s="212">
        <v>106.069854245825</v>
      </c>
    </row>
    <row r="25" spans="2:16" s="207" customFormat="1" ht="18" x14ac:dyDescent="0.35">
      <c r="B25" s="211">
        <v>42217</v>
      </c>
      <c r="C25" s="209">
        <v>107.390620573872</v>
      </c>
      <c r="D25" s="209">
        <v>103.79588856462099</v>
      </c>
      <c r="E25" s="209">
        <v>107.679526215566</v>
      </c>
      <c r="F25" s="209">
        <v>102.95280670725001</v>
      </c>
      <c r="G25" s="209">
        <v>113.688711471197</v>
      </c>
      <c r="H25" s="209">
        <v>108.486987013468</v>
      </c>
      <c r="I25" s="209">
        <v>88.825979189758996</v>
      </c>
      <c r="J25" s="209">
        <v>107.286238177578</v>
      </c>
      <c r="K25" s="209">
        <v>113.95758696446001</v>
      </c>
      <c r="L25" s="209">
        <v>110.850476295372</v>
      </c>
      <c r="M25" s="209">
        <v>110.096562526661</v>
      </c>
      <c r="N25" s="209">
        <v>111.67560950283401</v>
      </c>
      <c r="O25" s="209">
        <v>107.445720971689</v>
      </c>
      <c r="P25" s="212">
        <v>106.948063361924</v>
      </c>
    </row>
    <row r="26" spans="2:16" s="207" customFormat="1" ht="18" x14ac:dyDescent="0.35">
      <c r="B26" s="211">
        <v>42248</v>
      </c>
      <c r="C26" s="209">
        <v>107.784626132922</v>
      </c>
      <c r="D26" s="209">
        <v>104.082905101498</v>
      </c>
      <c r="E26" s="209">
        <v>107.993817192213</v>
      </c>
      <c r="F26" s="209">
        <v>101.305752570902</v>
      </c>
      <c r="G26" s="209">
        <v>115.44121769916801</v>
      </c>
      <c r="H26" s="209">
        <v>108.87478738565601</v>
      </c>
      <c r="I26" s="209">
        <v>89.809572878468003</v>
      </c>
      <c r="J26" s="209">
        <v>108.10586472863901</v>
      </c>
      <c r="K26" s="209">
        <v>115.26144989082501</v>
      </c>
      <c r="L26" s="209">
        <v>112.718345216803</v>
      </c>
      <c r="M26" s="209">
        <v>111.007485680006</v>
      </c>
      <c r="N26" s="209">
        <v>112.796511004838</v>
      </c>
      <c r="O26" s="209">
        <v>108.357562202932</v>
      </c>
      <c r="P26" s="212">
        <v>106.960071325876</v>
      </c>
    </row>
    <row r="27" spans="2:16" s="207" customFormat="1" ht="18" x14ac:dyDescent="0.35">
      <c r="B27" s="211">
        <v>42278</v>
      </c>
      <c r="C27" s="209">
        <v>107.697952306733</v>
      </c>
      <c r="D27" s="209">
        <v>103.915023808843</v>
      </c>
      <c r="E27" s="209">
        <v>109.272930767177</v>
      </c>
      <c r="F27" s="209">
        <v>100.25789940961</v>
      </c>
      <c r="G27" s="209">
        <v>115.343075277474</v>
      </c>
      <c r="H27" s="209">
        <v>109.34897222007</v>
      </c>
      <c r="I27" s="209">
        <v>90.914063889987005</v>
      </c>
      <c r="J27" s="209">
        <v>108.031532352742</v>
      </c>
      <c r="K27" s="209">
        <v>114.79069077542</v>
      </c>
      <c r="L27" s="209">
        <v>113.317498515746</v>
      </c>
      <c r="M27" s="209">
        <v>110.765142615052</v>
      </c>
      <c r="N27" s="209">
        <v>112.078198274256</v>
      </c>
      <c r="O27" s="209">
        <v>108.565300919949</v>
      </c>
      <c r="P27" s="212">
        <v>107.395759452462</v>
      </c>
    </row>
    <row r="28" spans="2:16" s="207" customFormat="1" ht="18" x14ac:dyDescent="0.35">
      <c r="B28" s="211">
        <v>42309</v>
      </c>
      <c r="C28" s="209">
        <v>107.836161652135</v>
      </c>
      <c r="D28" s="209">
        <v>103.875925968993</v>
      </c>
      <c r="E28" s="209">
        <v>109.527121129538</v>
      </c>
      <c r="F28" s="209">
        <v>99.496391275980997</v>
      </c>
      <c r="G28" s="209">
        <v>115.223938472548</v>
      </c>
      <c r="H28" s="209">
        <v>109.724743393623</v>
      </c>
      <c r="I28" s="209">
        <v>89.459542699956998</v>
      </c>
      <c r="J28" s="209">
        <v>109.083985264128</v>
      </c>
      <c r="K28" s="209">
        <v>114.862973351637</v>
      </c>
      <c r="L28" s="209">
        <v>113.517681514277</v>
      </c>
      <c r="M28" s="209">
        <v>110.871843139487</v>
      </c>
      <c r="N28" s="209">
        <v>112.190710677814</v>
      </c>
      <c r="O28" s="209">
        <v>108.75007537555101</v>
      </c>
      <c r="P28" s="212">
        <v>107.429032499416</v>
      </c>
    </row>
    <row r="29" spans="2:16" s="207" customFormat="1" ht="18" x14ac:dyDescent="0.35">
      <c r="B29" s="211">
        <v>42339</v>
      </c>
      <c r="C29" s="209">
        <v>108.242815021109</v>
      </c>
      <c r="D29" s="209">
        <v>103.725244713116</v>
      </c>
      <c r="E29" s="209">
        <v>109.513379092864</v>
      </c>
      <c r="F29" s="209">
        <v>100.220935815677</v>
      </c>
      <c r="G29" s="209">
        <v>115.999360076854</v>
      </c>
      <c r="H29" s="209">
        <v>109.582438196391</v>
      </c>
      <c r="I29" s="209">
        <v>88.827323782177004</v>
      </c>
      <c r="J29" s="209">
        <v>109.615983083985</v>
      </c>
      <c r="K29" s="209">
        <v>115.976073473526</v>
      </c>
      <c r="L29" s="209">
        <v>115.487364041821</v>
      </c>
      <c r="M29" s="209">
        <v>111.616171883471</v>
      </c>
      <c r="N29" s="209">
        <v>113.257239596679</v>
      </c>
      <c r="O29" s="209">
        <v>109.508393729064</v>
      </c>
      <c r="P29" s="212">
        <v>107.359555033093</v>
      </c>
    </row>
    <row r="30" spans="2:16" s="207" customFormat="1" ht="18" x14ac:dyDescent="0.35">
      <c r="B30" s="211">
        <v>42370</v>
      </c>
      <c r="C30" s="209">
        <v>109.189564391853</v>
      </c>
      <c r="D30" s="209">
        <v>104.304587186153</v>
      </c>
      <c r="E30" s="209">
        <v>111.082513658049</v>
      </c>
      <c r="F30" s="209">
        <v>102.002485196446</v>
      </c>
      <c r="G30" s="209">
        <v>117.629343924304</v>
      </c>
      <c r="H30" s="209">
        <v>110.29838373999701</v>
      </c>
      <c r="I30" s="209">
        <v>90.191881607547003</v>
      </c>
      <c r="J30" s="209">
        <v>109.469982322359</v>
      </c>
      <c r="K30" s="209">
        <v>119.11071360437801</v>
      </c>
      <c r="L30" s="209">
        <v>119.275876103513</v>
      </c>
      <c r="M30" s="209">
        <v>114.117905670551</v>
      </c>
      <c r="N30" s="209">
        <v>115.836352811317</v>
      </c>
      <c r="O30" s="209">
        <v>111.25444773525901</v>
      </c>
      <c r="P30" s="212">
        <v>108.086132229201</v>
      </c>
    </row>
    <row r="31" spans="2:16" s="207" customFormat="1" ht="18" x14ac:dyDescent="0.35">
      <c r="B31" s="211">
        <v>42401</v>
      </c>
      <c r="C31" s="209">
        <v>110.175663514692</v>
      </c>
      <c r="D31" s="209">
        <v>105.34866984658601</v>
      </c>
      <c r="E31" s="209">
        <v>113.647444945763</v>
      </c>
      <c r="F31" s="209">
        <v>102.004962086064</v>
      </c>
      <c r="G31" s="209">
        <v>119.696026667144</v>
      </c>
      <c r="H31" s="209">
        <v>112.222912997257</v>
      </c>
      <c r="I31" s="209">
        <v>94.032527893991002</v>
      </c>
      <c r="J31" s="209">
        <v>111.366702735088</v>
      </c>
      <c r="K31" s="209">
        <v>121.165724395962</v>
      </c>
      <c r="L31" s="209">
        <v>122.047486702882</v>
      </c>
      <c r="M31" s="209">
        <v>115.528827500514</v>
      </c>
      <c r="N31" s="209">
        <v>117.712309861252</v>
      </c>
      <c r="O31" s="209">
        <v>112.752251192317</v>
      </c>
      <c r="P31" s="212">
        <v>108.728591970671</v>
      </c>
    </row>
    <row r="32" spans="2:16" s="207" customFormat="1" ht="18" x14ac:dyDescent="0.35">
      <c r="B32" s="211">
        <v>42430</v>
      </c>
      <c r="C32" s="209">
        <v>110.253448086417</v>
      </c>
      <c r="D32" s="209">
        <v>105.780143279933</v>
      </c>
      <c r="E32" s="209">
        <v>115.006034372589</v>
      </c>
      <c r="F32" s="209">
        <v>101.511676624399</v>
      </c>
      <c r="G32" s="209">
        <v>119.049591225684</v>
      </c>
      <c r="H32" s="209">
        <v>112.66072482123</v>
      </c>
      <c r="I32" s="209">
        <v>93.300069690710004</v>
      </c>
      <c r="J32" s="209">
        <v>110.74056299411301</v>
      </c>
      <c r="K32" s="209">
        <v>119.583350459196</v>
      </c>
      <c r="L32" s="209">
        <v>119.584171197157</v>
      </c>
      <c r="M32" s="209">
        <v>113.701480604878</v>
      </c>
      <c r="N32" s="209">
        <v>116.241922967842</v>
      </c>
      <c r="O32" s="209">
        <v>111.480984957397</v>
      </c>
      <c r="P32" s="212">
        <v>109.395868095872</v>
      </c>
    </row>
    <row r="33" spans="2:16" s="207" customFormat="1" ht="18" x14ac:dyDescent="0.35">
      <c r="B33" s="211">
        <v>42461</v>
      </c>
      <c r="C33" s="209">
        <v>110.536636361182</v>
      </c>
      <c r="D33" s="209">
        <v>106.270520047064</v>
      </c>
      <c r="E33" s="209">
        <v>114.356136294726</v>
      </c>
      <c r="F33" s="209">
        <v>100.460850460686</v>
      </c>
      <c r="G33" s="209">
        <v>118.91503877839401</v>
      </c>
      <c r="H33" s="209">
        <v>113.11145464489501</v>
      </c>
      <c r="I33" s="209">
        <v>93.972952619935</v>
      </c>
      <c r="J33" s="209">
        <v>110.380148834233</v>
      </c>
      <c r="K33" s="209">
        <v>118.96037658834</v>
      </c>
      <c r="L33" s="209">
        <v>121.622591935061</v>
      </c>
      <c r="M33" s="209">
        <v>113.491796593986</v>
      </c>
      <c r="N33" s="209">
        <v>115.907898774797</v>
      </c>
      <c r="O33" s="209">
        <v>111.684023952052</v>
      </c>
      <c r="P33" s="212">
        <v>109.581738673711</v>
      </c>
    </row>
    <row r="34" spans="2:16" s="207" customFormat="1" ht="18" x14ac:dyDescent="0.35">
      <c r="B34" s="211">
        <v>42491</v>
      </c>
      <c r="C34" s="209">
        <v>111.341380993721</v>
      </c>
      <c r="D34" s="209">
        <v>107.576602885396</v>
      </c>
      <c r="E34" s="209">
        <v>115.481180292828</v>
      </c>
      <c r="F34" s="209">
        <v>101.959463904798</v>
      </c>
      <c r="G34" s="209">
        <v>119.927867378825</v>
      </c>
      <c r="H34" s="209">
        <v>114.002262314473</v>
      </c>
      <c r="I34" s="209">
        <v>98.778097540271006</v>
      </c>
      <c r="J34" s="209">
        <v>112.096526698549</v>
      </c>
      <c r="K34" s="209">
        <v>120.619170632425</v>
      </c>
      <c r="L34" s="209">
        <v>123.969932873445</v>
      </c>
      <c r="M34" s="209">
        <v>114.845790319141</v>
      </c>
      <c r="N34" s="209">
        <v>117.293633232274</v>
      </c>
      <c r="O34" s="209">
        <v>113.034197651868</v>
      </c>
      <c r="P34" s="212">
        <v>110.672492611922</v>
      </c>
    </row>
    <row r="35" spans="2:16" s="207" customFormat="1" ht="18" x14ac:dyDescent="0.35">
      <c r="B35" s="211">
        <v>42522</v>
      </c>
      <c r="C35" s="209">
        <v>112.40331336286</v>
      </c>
      <c r="D35" s="209">
        <v>108.96302376531</v>
      </c>
      <c r="E35" s="209">
        <v>115.711692063877</v>
      </c>
      <c r="F35" s="209">
        <v>104.986214801931</v>
      </c>
      <c r="G35" s="209">
        <v>121.132943091301</v>
      </c>
      <c r="H35" s="209">
        <v>114.263206983261</v>
      </c>
      <c r="I35" s="209">
        <v>102.900211919562</v>
      </c>
      <c r="J35" s="209">
        <v>115.183222609626</v>
      </c>
      <c r="K35" s="209">
        <v>123.502014195122</v>
      </c>
      <c r="L35" s="209">
        <v>127.049275182852</v>
      </c>
      <c r="M35" s="209">
        <v>116.518581632005</v>
      </c>
      <c r="N35" s="209">
        <v>119.48223567886301</v>
      </c>
      <c r="O35" s="209">
        <v>114.288093445345</v>
      </c>
      <c r="P35" s="212">
        <v>112.002540228662</v>
      </c>
    </row>
    <row r="36" spans="2:16" s="207" customFormat="1" ht="18" x14ac:dyDescent="0.35">
      <c r="B36" s="211">
        <v>42552</v>
      </c>
      <c r="C36" s="209">
        <v>112.932777225603</v>
      </c>
      <c r="D36" s="209">
        <v>109.317118517428</v>
      </c>
      <c r="E36" s="209">
        <v>115.507502856326</v>
      </c>
      <c r="F36" s="209">
        <v>105.676419514643</v>
      </c>
      <c r="G36" s="209">
        <v>121.929199074034</v>
      </c>
      <c r="H36" s="209">
        <v>115.932901881506</v>
      </c>
      <c r="I36" s="209">
        <v>107.686849360743</v>
      </c>
      <c r="J36" s="209">
        <v>115.942061374888</v>
      </c>
      <c r="K36" s="209">
        <v>123.884805981962</v>
      </c>
      <c r="L36" s="209">
        <v>126.873165099685</v>
      </c>
      <c r="M36" s="209">
        <v>116.555965200956</v>
      </c>
      <c r="N36" s="209">
        <v>119.433223121759</v>
      </c>
      <c r="O36" s="209">
        <v>115.074347050561</v>
      </c>
      <c r="P36" s="212">
        <v>113.19281373824001</v>
      </c>
    </row>
    <row r="37" spans="2:16" s="207" customFormat="1" ht="18" x14ac:dyDescent="0.35">
      <c r="B37" s="211">
        <v>42583</v>
      </c>
      <c r="C37" s="209">
        <v>113.301181242417</v>
      </c>
      <c r="D37" s="209">
        <v>109.607698107959</v>
      </c>
      <c r="E37" s="209">
        <v>116.006446842267</v>
      </c>
      <c r="F37" s="209">
        <v>107.77190768473</v>
      </c>
      <c r="G37" s="209">
        <v>121.134465472214</v>
      </c>
      <c r="H37" s="209">
        <v>116.460426501057</v>
      </c>
      <c r="I37" s="209">
        <v>108.72064670360101</v>
      </c>
      <c r="J37" s="209">
        <v>116.77839718353</v>
      </c>
      <c r="K37" s="209">
        <v>123.86628557116001</v>
      </c>
      <c r="L37" s="209">
        <v>126.004244485117</v>
      </c>
      <c r="M37" s="209">
        <v>116.437333215579</v>
      </c>
      <c r="N37" s="209">
        <v>119.418942226414</v>
      </c>
      <c r="O37" s="209">
        <v>115.557426489151</v>
      </c>
      <c r="P37" s="212">
        <v>113.940561007067</v>
      </c>
    </row>
    <row r="38" spans="2:16" s="207" customFormat="1" ht="18" x14ac:dyDescent="0.35">
      <c r="B38" s="211">
        <v>42614</v>
      </c>
      <c r="C38" s="209">
        <v>114.684143006928</v>
      </c>
      <c r="D38" s="209">
        <v>110.969420788896</v>
      </c>
      <c r="E38" s="209">
        <v>115.95756734608</v>
      </c>
      <c r="F38" s="209">
        <v>109.328554197573</v>
      </c>
      <c r="G38" s="209">
        <v>123.503920979108</v>
      </c>
      <c r="H38" s="209">
        <v>117.128020390255</v>
      </c>
      <c r="I38" s="209">
        <v>109.54322745050401</v>
      </c>
      <c r="J38" s="209">
        <v>118.286859691327</v>
      </c>
      <c r="K38" s="209">
        <v>126.259504218296</v>
      </c>
      <c r="L38" s="209">
        <v>128.545722930788</v>
      </c>
      <c r="M38" s="209">
        <v>118.413005345983</v>
      </c>
      <c r="N38" s="209">
        <v>121.41526400561401</v>
      </c>
      <c r="O38" s="209">
        <v>117.54058311313101</v>
      </c>
      <c r="P38" s="212">
        <v>114.32017633319001</v>
      </c>
    </row>
    <row r="39" spans="2:16" s="207" customFormat="1" ht="18" x14ac:dyDescent="0.35">
      <c r="B39" s="211">
        <v>42644</v>
      </c>
      <c r="C39" s="209">
        <v>114.917478242877</v>
      </c>
      <c r="D39" s="209">
        <v>111.50995169217801</v>
      </c>
      <c r="E39" s="209">
        <v>116.48315706259601</v>
      </c>
      <c r="F39" s="209">
        <v>111.298921477501</v>
      </c>
      <c r="G39" s="209">
        <v>123.12816633738301</v>
      </c>
      <c r="H39" s="209">
        <v>117.414677518018</v>
      </c>
      <c r="I39" s="209">
        <v>107.321265588196</v>
      </c>
      <c r="J39" s="209">
        <v>118.09020790186</v>
      </c>
      <c r="K39" s="209">
        <v>125.870230510675</v>
      </c>
      <c r="L39" s="209">
        <v>128.078708544037</v>
      </c>
      <c r="M39" s="209">
        <v>118.581643425984</v>
      </c>
      <c r="N39" s="209">
        <v>120.98242995615701</v>
      </c>
      <c r="O39" s="209">
        <v>117.425685194493</v>
      </c>
      <c r="P39" s="212">
        <v>115.152939821321</v>
      </c>
    </row>
    <row r="40" spans="2:16" s="207" customFormat="1" ht="18" x14ac:dyDescent="0.35">
      <c r="B40" s="211">
        <v>42675</v>
      </c>
      <c r="C40" s="209">
        <v>116.323899174031</v>
      </c>
      <c r="D40" s="209">
        <v>112.769610298177</v>
      </c>
      <c r="E40" s="209">
        <v>117.487768022439</v>
      </c>
      <c r="F40" s="209">
        <v>113.596476407203</v>
      </c>
      <c r="G40" s="209">
        <v>124.928961494945</v>
      </c>
      <c r="H40" s="209">
        <v>117.94682193179101</v>
      </c>
      <c r="I40" s="209">
        <v>110.568528188931</v>
      </c>
      <c r="J40" s="209">
        <v>119.600553449934</v>
      </c>
      <c r="K40" s="209">
        <v>128.60168591259</v>
      </c>
      <c r="L40" s="209">
        <v>131.67789554730101</v>
      </c>
      <c r="M40" s="209">
        <v>121.42755691754</v>
      </c>
      <c r="N40" s="209">
        <v>123.782344253942</v>
      </c>
      <c r="O40" s="209">
        <v>119.124254728259</v>
      </c>
      <c r="P40" s="212">
        <v>115.291055721673</v>
      </c>
    </row>
    <row r="41" spans="2:16" s="207" customFormat="1" ht="18" x14ac:dyDescent="0.35">
      <c r="B41" s="211">
        <v>42705</v>
      </c>
      <c r="C41" s="209">
        <v>117.461374678531</v>
      </c>
      <c r="D41" s="209">
        <v>114.364590499248</v>
      </c>
      <c r="E41" s="209">
        <v>117.857122616632</v>
      </c>
      <c r="F41" s="209">
        <v>115.71996643048</v>
      </c>
      <c r="G41" s="209">
        <v>127.096660361302</v>
      </c>
      <c r="H41" s="209">
        <v>118.229118097499</v>
      </c>
      <c r="I41" s="209">
        <v>111.078202588914</v>
      </c>
      <c r="J41" s="209">
        <v>120.802314086021</v>
      </c>
      <c r="K41" s="209">
        <v>131.02357831783601</v>
      </c>
      <c r="L41" s="209">
        <v>133.787802626527</v>
      </c>
      <c r="M41" s="209">
        <v>122.886930721952</v>
      </c>
      <c r="N41" s="209">
        <v>126.148307547282</v>
      </c>
      <c r="O41" s="209">
        <v>120.334215168659</v>
      </c>
      <c r="P41" s="212">
        <v>116.707594429987</v>
      </c>
    </row>
    <row r="42" spans="2:16" s="207" customFormat="1" ht="18" x14ac:dyDescent="0.35">
      <c r="B42" s="211">
        <v>42736</v>
      </c>
      <c r="C42" s="209">
        <v>119.901097896734</v>
      </c>
      <c r="D42" s="209">
        <v>117.120084519402</v>
      </c>
      <c r="E42" s="209">
        <v>121.75319314426</v>
      </c>
      <c r="F42" s="209">
        <v>120.931264027878</v>
      </c>
      <c r="G42" s="209">
        <v>130.60635507546101</v>
      </c>
      <c r="H42" s="209">
        <v>120.89456749818</v>
      </c>
      <c r="I42" s="209">
        <v>116.399244757559</v>
      </c>
      <c r="J42" s="209">
        <v>123.91082083244901</v>
      </c>
      <c r="K42" s="209">
        <v>134.50141129422801</v>
      </c>
      <c r="L42" s="209">
        <v>138.22526803577</v>
      </c>
      <c r="M42" s="209">
        <v>126.35250027571</v>
      </c>
      <c r="N42" s="209">
        <v>128.70404762430101</v>
      </c>
      <c r="O42" s="209">
        <v>123.233467933043</v>
      </c>
      <c r="P42" s="212">
        <v>119.97381241969801</v>
      </c>
    </row>
    <row r="43" spans="2:16" s="207" customFormat="1" ht="18" x14ac:dyDescent="0.35">
      <c r="B43" s="211">
        <v>42767</v>
      </c>
      <c r="C43" s="209">
        <v>120.599177599014</v>
      </c>
      <c r="D43" s="209">
        <v>117.482793325996</v>
      </c>
      <c r="E43" s="209">
        <v>126.49269866908</v>
      </c>
      <c r="F43" s="209">
        <v>123.91165498477</v>
      </c>
      <c r="G43" s="209">
        <v>130.042410673749</v>
      </c>
      <c r="H43" s="209">
        <v>122.59287577356</v>
      </c>
      <c r="I43" s="209">
        <v>118.002488294126</v>
      </c>
      <c r="J43" s="209">
        <v>124.350184888957</v>
      </c>
      <c r="K43" s="209">
        <v>131.391607594005</v>
      </c>
      <c r="L43" s="209">
        <v>134.99125543026</v>
      </c>
      <c r="M43" s="209">
        <v>124.564736358362</v>
      </c>
      <c r="N43" s="209">
        <v>127.217344641748</v>
      </c>
      <c r="O43" s="209">
        <v>122.679299867732</v>
      </c>
      <c r="P43" s="212">
        <v>123.005395228083</v>
      </c>
    </row>
    <row r="44" spans="2:16" s="207" customFormat="1" ht="18" x14ac:dyDescent="0.35">
      <c r="B44" s="211">
        <v>42795</v>
      </c>
      <c r="C44" s="209">
        <v>120.668254886611</v>
      </c>
      <c r="D44" s="209">
        <v>117.064683037661</v>
      </c>
      <c r="E44" s="209">
        <v>127.051943607846</v>
      </c>
      <c r="F44" s="209">
        <v>122.372050647214</v>
      </c>
      <c r="G44" s="209">
        <v>130.520479003139</v>
      </c>
      <c r="H44" s="209">
        <v>122.870122774932</v>
      </c>
      <c r="I44" s="209">
        <v>116.812439947805</v>
      </c>
      <c r="J44" s="209">
        <v>124.360843424405</v>
      </c>
      <c r="K44" s="209">
        <v>129.095796257796</v>
      </c>
      <c r="L44" s="209">
        <v>132.015860486718</v>
      </c>
      <c r="M44" s="209">
        <v>122.434953939629</v>
      </c>
      <c r="N44" s="209">
        <v>124.870617969409</v>
      </c>
      <c r="O44" s="209">
        <v>121.028102296116</v>
      </c>
      <c r="P44" s="212">
        <v>124.047852947107</v>
      </c>
    </row>
    <row r="45" spans="2:16" s="207" customFormat="1" ht="18" x14ac:dyDescent="0.35">
      <c r="B45" s="211">
        <v>42826</v>
      </c>
      <c r="C45" s="209">
        <v>120.203452415257</v>
      </c>
      <c r="D45" s="209">
        <v>116.61465852405</v>
      </c>
      <c r="E45" s="209">
        <v>126.396217587126</v>
      </c>
      <c r="F45" s="209">
        <v>116.806835323095</v>
      </c>
      <c r="G45" s="209">
        <v>129.986200333337</v>
      </c>
      <c r="H45" s="209">
        <v>122.696067048644</v>
      </c>
      <c r="I45" s="209">
        <v>115.378905464412</v>
      </c>
      <c r="J45" s="209">
        <v>123.741545732372</v>
      </c>
      <c r="K45" s="209">
        <v>127.18675398988201</v>
      </c>
      <c r="L45" s="209">
        <v>130.00147196027001</v>
      </c>
      <c r="M45" s="209">
        <v>123.973648098515</v>
      </c>
      <c r="N45" s="209">
        <v>123.429739428977</v>
      </c>
      <c r="O45" s="209">
        <v>120.225577954184</v>
      </c>
      <c r="P45" s="212">
        <v>124.19824356996</v>
      </c>
    </row>
    <row r="46" spans="2:16" s="207" customFormat="1" ht="18" x14ac:dyDescent="0.35">
      <c r="B46" s="211">
        <v>42856</v>
      </c>
      <c r="C46" s="209">
        <v>120.357678644705</v>
      </c>
      <c r="D46" s="209">
        <v>116.807247746526</v>
      </c>
      <c r="E46" s="209">
        <v>126.407293357393</v>
      </c>
      <c r="F46" s="209">
        <v>116.389332486871</v>
      </c>
      <c r="G46" s="209">
        <v>130.132862250323</v>
      </c>
      <c r="H46" s="209">
        <v>123.648205692955</v>
      </c>
      <c r="I46" s="209">
        <v>113.791006610313</v>
      </c>
      <c r="J46" s="209">
        <v>123.475653002193</v>
      </c>
      <c r="K46" s="209">
        <v>127.4689897348</v>
      </c>
      <c r="L46" s="209">
        <v>130.71411630792301</v>
      </c>
      <c r="M46" s="209">
        <v>124.833395746262</v>
      </c>
      <c r="N46" s="209">
        <v>123.641077477971</v>
      </c>
      <c r="O46" s="209">
        <v>121.073348408106</v>
      </c>
      <c r="P46" s="212">
        <v>124.65886991305</v>
      </c>
    </row>
    <row r="47" spans="2:16" s="207" customFormat="1" ht="18" x14ac:dyDescent="0.35">
      <c r="B47" s="211">
        <v>42887</v>
      </c>
      <c r="C47" s="209">
        <v>119.918559563706</v>
      </c>
      <c r="D47" s="209">
        <v>116.013288826123</v>
      </c>
      <c r="E47" s="209">
        <v>127.38896471397101</v>
      </c>
      <c r="F47" s="209">
        <v>114.672154454611</v>
      </c>
      <c r="G47" s="209">
        <v>128.325528497043</v>
      </c>
      <c r="H47" s="209">
        <v>123.969263288527</v>
      </c>
      <c r="I47" s="209">
        <v>112.419009503702</v>
      </c>
      <c r="J47" s="209">
        <v>123.269530312733</v>
      </c>
      <c r="K47" s="209">
        <v>125.51553403537601</v>
      </c>
      <c r="L47" s="209">
        <v>128.04079355988301</v>
      </c>
      <c r="M47" s="209">
        <v>123.931123487693</v>
      </c>
      <c r="N47" s="209">
        <v>121.990289640257</v>
      </c>
      <c r="O47" s="209">
        <v>119.762055234261</v>
      </c>
      <c r="P47" s="212">
        <v>124.68151192895201</v>
      </c>
    </row>
    <row r="48" spans="2:16" s="207" customFormat="1" ht="18" x14ac:dyDescent="0.35">
      <c r="B48" s="211">
        <v>42917</v>
      </c>
      <c r="C48" s="209">
        <v>119.616660416679</v>
      </c>
      <c r="D48" s="209">
        <v>115.91747628946401</v>
      </c>
      <c r="E48" s="209">
        <v>126.990045406061</v>
      </c>
      <c r="F48" s="209">
        <v>112.794263525807</v>
      </c>
      <c r="G48" s="209">
        <v>128.07871002838999</v>
      </c>
      <c r="H48" s="209">
        <v>125.313842295906</v>
      </c>
      <c r="I48" s="209">
        <v>110.473032151334</v>
      </c>
      <c r="J48" s="209">
        <v>123.982411026241</v>
      </c>
      <c r="K48" s="209">
        <v>124.789854785853</v>
      </c>
      <c r="L48" s="209">
        <v>126.48586282698901</v>
      </c>
      <c r="M48" s="209">
        <v>123.121192318524</v>
      </c>
      <c r="N48" s="209">
        <v>121.403238465521</v>
      </c>
      <c r="O48" s="209">
        <v>119.307203928493</v>
      </c>
      <c r="P48" s="212">
        <v>124.849759412694</v>
      </c>
    </row>
    <row r="49" spans="2:16" s="207" customFormat="1" ht="18" x14ac:dyDescent="0.35">
      <c r="B49" s="211">
        <v>42948</v>
      </c>
      <c r="C49" s="209">
        <v>119.68577835732</v>
      </c>
      <c r="D49" s="209">
        <v>116.132995406391</v>
      </c>
      <c r="E49" s="209">
        <v>127.178454773689</v>
      </c>
      <c r="F49" s="209">
        <v>112.59363418105001</v>
      </c>
      <c r="G49" s="209">
        <v>128.772706508662</v>
      </c>
      <c r="H49" s="209">
        <v>125.83797949519401</v>
      </c>
      <c r="I49" s="209">
        <v>111.215357784356</v>
      </c>
      <c r="J49" s="209">
        <v>123.308819758295</v>
      </c>
      <c r="K49" s="209">
        <v>124.449333155847</v>
      </c>
      <c r="L49" s="209">
        <v>126.172676388179</v>
      </c>
      <c r="M49" s="209">
        <v>123.243268676925</v>
      </c>
      <c r="N49" s="209">
        <v>122.288080579233</v>
      </c>
      <c r="O49" s="209">
        <v>119.394141954248</v>
      </c>
      <c r="P49" s="212">
        <v>125.10399963423301</v>
      </c>
    </row>
    <row r="50" spans="2:16" s="207" customFormat="1" ht="18" x14ac:dyDescent="0.35">
      <c r="B50" s="211">
        <v>42979</v>
      </c>
      <c r="C50" s="209">
        <v>119.849235766428</v>
      </c>
      <c r="D50" s="209">
        <v>116.459381858526</v>
      </c>
      <c r="E50" s="209">
        <v>126.278123461519</v>
      </c>
      <c r="F50" s="209">
        <v>114.088522672018</v>
      </c>
      <c r="G50" s="209">
        <v>129.56075207363301</v>
      </c>
      <c r="H50" s="209">
        <v>125.77294811108401</v>
      </c>
      <c r="I50" s="209">
        <v>112.35819228677801</v>
      </c>
      <c r="J50" s="209">
        <v>123.691336715172</v>
      </c>
      <c r="K50" s="209">
        <v>124.553166920244</v>
      </c>
      <c r="L50" s="209">
        <v>126.330309278163</v>
      </c>
      <c r="M50" s="209">
        <v>123.532663955576</v>
      </c>
      <c r="N50" s="209">
        <v>122.212014723297</v>
      </c>
      <c r="O50" s="209">
        <v>119.634900914588</v>
      </c>
      <c r="P50" s="212">
        <v>125.400543951291</v>
      </c>
    </row>
    <row r="51" spans="2:16" s="207" customFormat="1" ht="18" x14ac:dyDescent="0.35">
      <c r="B51" s="211">
        <v>43009</v>
      </c>
      <c r="C51" s="209">
        <v>120.973849582623</v>
      </c>
      <c r="D51" s="209">
        <v>117.83090236428001</v>
      </c>
      <c r="E51" s="209">
        <v>126.90498403234</v>
      </c>
      <c r="F51" s="209">
        <v>116.799969508575</v>
      </c>
      <c r="G51" s="209">
        <v>131.40615184765301</v>
      </c>
      <c r="H51" s="209">
        <v>125.36963804609501</v>
      </c>
      <c r="I51" s="209">
        <v>114.94918319534401</v>
      </c>
      <c r="J51" s="209">
        <v>125.202683095225</v>
      </c>
      <c r="K51" s="209">
        <v>127.411577117604</v>
      </c>
      <c r="L51" s="209">
        <v>130.45168564903801</v>
      </c>
      <c r="M51" s="209">
        <v>127.096968406885</v>
      </c>
      <c r="N51" s="209">
        <v>124.813961012826</v>
      </c>
      <c r="O51" s="209">
        <v>121.580053637943</v>
      </c>
      <c r="P51" s="212">
        <v>125.772944807888</v>
      </c>
    </row>
    <row r="52" spans="2:16" s="207" customFormat="1" ht="18" x14ac:dyDescent="0.35">
      <c r="B52" s="211">
        <v>43040</v>
      </c>
      <c r="C52" s="209">
        <v>122.360793868358</v>
      </c>
      <c r="D52" s="209">
        <v>119.675060129779</v>
      </c>
      <c r="E52" s="209">
        <v>129.07282977777601</v>
      </c>
      <c r="F52" s="209">
        <v>120.771222510103</v>
      </c>
      <c r="G52" s="209">
        <v>132.408839386338</v>
      </c>
      <c r="H52" s="209">
        <v>125.239875429048</v>
      </c>
      <c r="I52" s="209">
        <v>116.205103260689</v>
      </c>
      <c r="J52" s="209">
        <v>125.724628107774</v>
      </c>
      <c r="K52" s="209">
        <v>128.920046914252</v>
      </c>
      <c r="L52" s="209">
        <v>131.55028456689899</v>
      </c>
      <c r="M52" s="209">
        <v>127.891901929171</v>
      </c>
      <c r="N52" s="209">
        <v>126.29534284288501</v>
      </c>
      <c r="O52" s="209">
        <v>122.269634854912</v>
      </c>
      <c r="P52" s="212">
        <v>125.957428445549</v>
      </c>
    </row>
    <row r="53" spans="2:16" s="207" customFormat="1" ht="18" x14ac:dyDescent="0.35">
      <c r="B53" s="211">
        <v>43070</v>
      </c>
      <c r="C53" s="209">
        <v>122.92527907159101</v>
      </c>
      <c r="D53" s="209">
        <v>120.273590988352</v>
      </c>
      <c r="E53" s="209">
        <v>129.015061893954</v>
      </c>
      <c r="F53" s="209">
        <v>121.496030446438</v>
      </c>
      <c r="G53" s="209">
        <v>132.77434085600501</v>
      </c>
      <c r="H53" s="209">
        <v>124.832290137038</v>
      </c>
      <c r="I53" s="209">
        <v>115.86652504724201</v>
      </c>
      <c r="J53" s="209">
        <v>126.60927527945201</v>
      </c>
      <c r="K53" s="209">
        <v>129.195860421189</v>
      </c>
      <c r="L53" s="209">
        <v>131.71769607255601</v>
      </c>
      <c r="M53" s="209">
        <v>128.00641516393</v>
      </c>
      <c r="N53" s="209">
        <v>126.51020759051301</v>
      </c>
      <c r="O53" s="209">
        <v>122.631736774633</v>
      </c>
      <c r="P53" s="212">
        <v>125.93526997305</v>
      </c>
    </row>
    <row r="54" spans="2:16" s="207" customFormat="1" ht="18" x14ac:dyDescent="0.35">
      <c r="B54" s="211">
        <v>43101</v>
      </c>
      <c r="C54" s="209">
        <v>123.958864176463</v>
      </c>
      <c r="D54" s="209">
        <v>121.618655738318</v>
      </c>
      <c r="E54" s="209">
        <v>129.45016308872201</v>
      </c>
      <c r="F54" s="209">
        <v>124.135766513196</v>
      </c>
      <c r="G54" s="209">
        <v>134.199870295247</v>
      </c>
      <c r="H54" s="209">
        <v>126.672737561194</v>
      </c>
      <c r="I54" s="209">
        <v>119.780204360919</v>
      </c>
      <c r="J54" s="209">
        <v>127.802665882993</v>
      </c>
      <c r="K54" s="209">
        <v>130.069554121039</v>
      </c>
      <c r="L54" s="209">
        <v>131.755426746767</v>
      </c>
      <c r="M54" s="209">
        <v>128.77220183602699</v>
      </c>
      <c r="N54" s="209">
        <v>127.54421112735101</v>
      </c>
      <c r="O54" s="209">
        <v>123.067565618036</v>
      </c>
      <c r="P54" s="212">
        <v>128.734316125438</v>
      </c>
    </row>
    <row r="55" spans="2:16" s="207" customFormat="1" ht="18" x14ac:dyDescent="0.35">
      <c r="B55" s="211">
        <v>43132</v>
      </c>
      <c r="C55" s="209">
        <v>124.511883126071</v>
      </c>
      <c r="D55" s="209">
        <v>121.878464669221</v>
      </c>
      <c r="E55" s="209">
        <v>130.42322264283101</v>
      </c>
      <c r="F55" s="209">
        <v>125.39526695091</v>
      </c>
      <c r="G55" s="209">
        <v>135.058591344403</v>
      </c>
      <c r="H55" s="209">
        <v>127.306456985745</v>
      </c>
      <c r="I55" s="209">
        <v>120.04404598823901</v>
      </c>
      <c r="J55" s="209">
        <v>128.352670193949</v>
      </c>
      <c r="K55" s="209">
        <v>129.57973668403599</v>
      </c>
      <c r="L55" s="209">
        <v>129.930961771612</v>
      </c>
      <c r="M55" s="209">
        <v>128.28404949360601</v>
      </c>
      <c r="N55" s="209">
        <v>126.41517353943701</v>
      </c>
      <c r="O55" s="209">
        <v>122.462971896799</v>
      </c>
      <c r="P55" s="212">
        <v>130.22036454922801</v>
      </c>
    </row>
    <row r="56" spans="2:16" s="207" customFormat="1" ht="18" x14ac:dyDescent="0.35">
      <c r="B56" s="211">
        <v>43160</v>
      </c>
      <c r="C56" s="209">
        <v>125.065670189955</v>
      </c>
      <c r="D56" s="209">
        <v>122.487584219938</v>
      </c>
      <c r="E56" s="209">
        <v>131.807078608795</v>
      </c>
      <c r="F56" s="209">
        <v>124.521638124407</v>
      </c>
      <c r="G56" s="209">
        <v>135.30511833884901</v>
      </c>
      <c r="H56" s="209">
        <v>127.740399440942</v>
      </c>
      <c r="I56" s="209">
        <v>120.718763947247</v>
      </c>
      <c r="J56" s="209">
        <v>129.052598863226</v>
      </c>
      <c r="K56" s="209">
        <v>130.16003289911299</v>
      </c>
      <c r="L56" s="209">
        <v>130.38078356321901</v>
      </c>
      <c r="M56" s="209">
        <v>128.46413356929</v>
      </c>
      <c r="N56" s="209">
        <v>126.66038950413601</v>
      </c>
      <c r="O56" s="209">
        <v>122.971088121631</v>
      </c>
      <c r="P56" s="212">
        <v>131.344302652333</v>
      </c>
    </row>
    <row r="57" spans="2:16" s="207" customFormat="1" ht="18" x14ac:dyDescent="0.35">
      <c r="B57" s="211">
        <v>43191</v>
      </c>
      <c r="C57" s="209">
        <v>125.013816962067</v>
      </c>
      <c r="D57" s="209">
        <v>122.497425577473</v>
      </c>
      <c r="E57" s="209">
        <v>132.85945937987199</v>
      </c>
      <c r="F57" s="209">
        <v>123.030411228473</v>
      </c>
      <c r="G57" s="209">
        <v>135.136837942456</v>
      </c>
      <c r="H57" s="209">
        <v>128.10965069041799</v>
      </c>
      <c r="I57" s="209">
        <v>121.624442187752</v>
      </c>
      <c r="J57" s="209">
        <v>129.63826668563101</v>
      </c>
      <c r="K57" s="209">
        <v>129.355583746045</v>
      </c>
      <c r="L57" s="209">
        <v>129.00461166279101</v>
      </c>
      <c r="M57" s="209">
        <v>127.7519607112</v>
      </c>
      <c r="N57" s="209">
        <v>125.939025906407</v>
      </c>
      <c r="O57" s="209">
        <v>122.419645689189</v>
      </c>
      <c r="P57" s="212">
        <v>133.09247781098301</v>
      </c>
    </row>
    <row r="58" spans="2:16" s="207" customFormat="1" ht="18" x14ac:dyDescent="0.35">
      <c r="B58" s="211">
        <v>43221</v>
      </c>
      <c r="C58" s="209">
        <v>126.869364078123</v>
      </c>
      <c r="D58" s="209">
        <v>124.939549583689</v>
      </c>
      <c r="E58" s="209">
        <v>132.98147946569199</v>
      </c>
      <c r="F58" s="209">
        <v>124.67594976976601</v>
      </c>
      <c r="G58" s="209">
        <v>136.75499856624299</v>
      </c>
      <c r="H58" s="209">
        <v>129.254206833019</v>
      </c>
      <c r="I58" s="209">
        <v>127.602005227221</v>
      </c>
      <c r="J58" s="209">
        <v>131.99739360487999</v>
      </c>
      <c r="K58" s="209">
        <v>133.11320885471901</v>
      </c>
      <c r="L58" s="209">
        <v>133.073089202918</v>
      </c>
      <c r="M58" s="209">
        <v>130.297629081172</v>
      </c>
      <c r="N58" s="209">
        <v>129.03770428806601</v>
      </c>
      <c r="O58" s="209">
        <v>125.206802539397</v>
      </c>
      <c r="P58" s="212">
        <v>134.60965350007299</v>
      </c>
    </row>
    <row r="59" spans="2:16" s="207" customFormat="1" ht="18" x14ac:dyDescent="0.35">
      <c r="B59" s="211">
        <v>43252</v>
      </c>
      <c r="C59" s="209">
        <v>128.25291164713801</v>
      </c>
      <c r="D59" s="209">
        <v>126.709705766482</v>
      </c>
      <c r="E59" s="209">
        <v>132.75807518040901</v>
      </c>
      <c r="F59" s="209">
        <v>126.61192344220601</v>
      </c>
      <c r="G59" s="209">
        <v>137.72854137229899</v>
      </c>
      <c r="H59" s="209">
        <v>129.77459249333401</v>
      </c>
      <c r="I59" s="209">
        <v>133.317405739668</v>
      </c>
      <c r="J59" s="209">
        <v>134.603656828487</v>
      </c>
      <c r="K59" s="209">
        <v>137.29067250135401</v>
      </c>
      <c r="L59" s="209">
        <v>137.30757717990201</v>
      </c>
      <c r="M59" s="209">
        <v>132.976993477066</v>
      </c>
      <c r="N59" s="209">
        <v>131.53220978471401</v>
      </c>
      <c r="O59" s="209">
        <v>126.82028741038199</v>
      </c>
      <c r="P59" s="212">
        <v>136.295270409154</v>
      </c>
    </row>
    <row r="60" spans="2:16" s="207" customFormat="1" ht="18" x14ac:dyDescent="0.35">
      <c r="B60" s="211">
        <v>43282</v>
      </c>
      <c r="C60" s="209">
        <v>127.409626800585</v>
      </c>
      <c r="D60" s="209">
        <v>125.73762327135</v>
      </c>
      <c r="E60" s="209">
        <v>133.060704449605</v>
      </c>
      <c r="F60" s="209">
        <v>125.27579297918</v>
      </c>
      <c r="G60" s="209">
        <v>137.030402168943</v>
      </c>
      <c r="H60" s="209">
        <v>129.94360728165501</v>
      </c>
      <c r="I60" s="209">
        <v>130.157046819897</v>
      </c>
      <c r="J60" s="209">
        <v>133.674555950052</v>
      </c>
      <c r="K60" s="209">
        <v>134.19414934878401</v>
      </c>
      <c r="L60" s="209">
        <v>133.09172167445499</v>
      </c>
      <c r="M60" s="209">
        <v>130.66611509813799</v>
      </c>
      <c r="N60" s="209">
        <v>128.62166585097501</v>
      </c>
      <c r="O60" s="209">
        <v>125.248181853632</v>
      </c>
      <c r="P60" s="212">
        <v>137.39052020561701</v>
      </c>
    </row>
    <row r="61" spans="2:16" s="207" customFormat="1" ht="18" x14ac:dyDescent="0.35">
      <c r="B61" s="211">
        <v>43313</v>
      </c>
      <c r="C61" s="209">
        <v>127.326031280081</v>
      </c>
      <c r="D61" s="209">
        <v>125.27902007394</v>
      </c>
      <c r="E61" s="209">
        <v>133.097440839179</v>
      </c>
      <c r="F61" s="209">
        <v>124.17133950601</v>
      </c>
      <c r="G61" s="209">
        <v>135.44733044641799</v>
      </c>
      <c r="H61" s="209">
        <v>129.61731114146599</v>
      </c>
      <c r="I61" s="209">
        <v>127.24042338921601</v>
      </c>
      <c r="J61" s="209">
        <v>133.742166407946</v>
      </c>
      <c r="K61" s="209">
        <v>133.49481129754301</v>
      </c>
      <c r="L61" s="209">
        <v>132.02990011589799</v>
      </c>
      <c r="M61" s="209">
        <v>131.17619526022401</v>
      </c>
      <c r="N61" s="209">
        <v>127.877130346546</v>
      </c>
      <c r="O61" s="209">
        <v>124.68103617155001</v>
      </c>
      <c r="P61" s="212">
        <v>137.82263202295701</v>
      </c>
    </row>
    <row r="62" spans="2:16" s="207" customFormat="1" ht="18" x14ac:dyDescent="0.35">
      <c r="B62" s="211">
        <v>43344</v>
      </c>
      <c r="C62" s="209">
        <v>128.07324614059399</v>
      </c>
      <c r="D62" s="209">
        <v>126.499980894226</v>
      </c>
      <c r="E62" s="209">
        <v>133.79165084408999</v>
      </c>
      <c r="F62" s="209">
        <v>124.93466759482899</v>
      </c>
      <c r="G62" s="209">
        <v>137.17721430471701</v>
      </c>
      <c r="H62" s="209">
        <v>129.714333329916</v>
      </c>
      <c r="I62" s="209">
        <v>124.99159141630901</v>
      </c>
      <c r="J62" s="209">
        <v>133.72284438212199</v>
      </c>
      <c r="K62" s="209">
        <v>134.61049287423199</v>
      </c>
      <c r="L62" s="209">
        <v>133.02225359930699</v>
      </c>
      <c r="M62" s="209">
        <v>132.42604096046401</v>
      </c>
      <c r="N62" s="209">
        <v>128.583662523431</v>
      </c>
      <c r="O62" s="209">
        <v>125.52038218152499</v>
      </c>
      <c r="P62" s="212">
        <v>138.53732002266199</v>
      </c>
    </row>
    <row r="63" spans="2:16" s="207" customFormat="1" ht="18.75" thickBot="1" x14ac:dyDescent="0.4">
      <c r="B63" s="213">
        <v>43374</v>
      </c>
      <c r="C63" s="214">
        <v>128.54731827766</v>
      </c>
      <c r="D63" s="214">
        <v>127.53485873911301</v>
      </c>
      <c r="E63" s="214">
        <v>133.363832419207</v>
      </c>
      <c r="F63" s="214">
        <v>125.50340489528701</v>
      </c>
      <c r="G63" s="214">
        <v>137.113212121896</v>
      </c>
      <c r="H63" s="214">
        <v>129.94071684970501</v>
      </c>
      <c r="I63" s="214">
        <v>125.57389012373</v>
      </c>
      <c r="J63" s="214">
        <v>134.431343606252</v>
      </c>
      <c r="K63" s="214">
        <v>134.971915888567</v>
      </c>
      <c r="L63" s="214">
        <v>133.48446562505501</v>
      </c>
      <c r="M63" s="214">
        <v>132.74056282905099</v>
      </c>
      <c r="N63" s="214">
        <v>128.80512247483199</v>
      </c>
      <c r="O63" s="214">
        <v>126.201996521178</v>
      </c>
      <c r="P63" s="215">
        <v>138.365767637592</v>
      </c>
    </row>
    <row r="64" spans="2:16" ht="18" x14ac:dyDescent="0.35">
      <c r="B64" s="116" t="s">
        <v>421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2:16" ht="18" x14ac:dyDescent="0.35"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</row>
    <row r="66" spans="2:16" s="105" customFormat="1" ht="13.15" customHeight="1" x14ac:dyDescent="0.35"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</row>
    <row r="67" spans="2:16" ht="18" x14ac:dyDescent="0.35"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</row>
    <row r="68" spans="2:16" ht="18" x14ac:dyDescent="0.35"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</row>
    <row r="69" spans="2:16" ht="18" x14ac:dyDescent="0.35"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</row>
    <row r="70" spans="2:16" ht="18" hidden="1" x14ac:dyDescent="0.35"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2:16" ht="18" hidden="1" x14ac:dyDescent="0.35"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</row>
    <row r="72" spans="2:16" ht="18" hidden="1" x14ac:dyDescent="0.35"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</row>
    <row r="73" spans="2:16" ht="18" hidden="1" x14ac:dyDescent="0.35"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</row>
    <row r="74" spans="2:16" ht="18" hidden="1" x14ac:dyDescent="0.35"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2:16" ht="18" hidden="1" x14ac:dyDescent="0.35"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2:16" ht="18" hidden="1" x14ac:dyDescent="0.35"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</row>
  </sheetData>
  <mergeCells count="1">
    <mergeCell ref="B1:P1"/>
  </mergeCells>
  <hyperlinks>
    <hyperlink ref="P2" location="Contenido!A1" display="regresar" xr:uid="{00000000-0004-0000-0600-000000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4546A"/>
  </sheetPr>
  <dimension ref="A1:Q92"/>
  <sheetViews>
    <sheetView showGridLines="0" zoomScale="70" zoomScaleNormal="70" workbookViewId="0">
      <pane ySplit="2" topLeftCell="A3" activePane="bottomLeft" state="frozen"/>
      <selection activeCell="H5" sqref="H5"/>
      <selection pane="bottomLeft" activeCell="K14" sqref="K14"/>
    </sheetView>
  </sheetViews>
  <sheetFormatPr baseColWidth="10" defaultColWidth="0" defaultRowHeight="18" zeroHeight="1" x14ac:dyDescent="0.35"/>
  <cols>
    <col min="1" max="1" width="3.7109375" style="13" customWidth="1"/>
    <col min="2" max="16" width="19.5703125" style="13" customWidth="1"/>
    <col min="17" max="17" width="19.5703125" style="13" hidden="1" customWidth="1"/>
    <col min="18" max="16384" width="11.5703125" style="13" hidden="1"/>
  </cols>
  <sheetData>
    <row r="1" spans="2:16" s="189" customFormat="1" ht="25.15" customHeight="1" x14ac:dyDescent="0.4">
      <c r="B1" s="698" t="s">
        <v>599</v>
      </c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9"/>
      <c r="O1" s="699"/>
      <c r="P1" s="699"/>
    </row>
    <row r="2" spans="2:16" x14ac:dyDescent="0.35">
      <c r="B2" s="207" t="s">
        <v>397</v>
      </c>
      <c r="C2" s="207"/>
      <c r="D2" s="207"/>
      <c r="E2" s="207"/>
      <c r="G2" s="207"/>
      <c r="H2" s="207"/>
      <c r="I2" s="207"/>
      <c r="J2" s="207"/>
      <c r="K2" s="207"/>
      <c r="L2" s="207"/>
      <c r="M2" s="207"/>
      <c r="N2" s="207"/>
      <c r="O2" s="207"/>
      <c r="P2" s="286" t="s">
        <v>211</v>
      </c>
    </row>
    <row r="3" spans="2:16" x14ac:dyDescent="0.35">
      <c r="B3" s="207" t="s">
        <v>396</v>
      </c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</row>
    <row r="4" spans="2:16" ht="18.75" thickBot="1" x14ac:dyDescent="0.4"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</row>
    <row r="5" spans="2:16" ht="270.75" thickBot="1" x14ac:dyDescent="0.4">
      <c r="B5" s="219" t="s">
        <v>303</v>
      </c>
      <c r="C5" s="220" t="s">
        <v>315</v>
      </c>
      <c r="D5" s="220" t="s">
        <v>316</v>
      </c>
      <c r="E5" s="220" t="s">
        <v>304</v>
      </c>
      <c r="F5" s="220" t="s">
        <v>305</v>
      </c>
      <c r="G5" s="220" t="s">
        <v>306</v>
      </c>
      <c r="H5" s="220" t="s">
        <v>307</v>
      </c>
      <c r="I5" s="220" t="s">
        <v>308</v>
      </c>
      <c r="J5" s="220" t="s">
        <v>309</v>
      </c>
      <c r="K5" s="220" t="s">
        <v>310</v>
      </c>
      <c r="L5" s="220" t="s">
        <v>311</v>
      </c>
      <c r="M5" s="220" t="s">
        <v>312</v>
      </c>
      <c r="N5" s="220" t="s">
        <v>313</v>
      </c>
      <c r="O5" s="220" t="s">
        <v>314</v>
      </c>
      <c r="P5" s="221" t="s">
        <v>302</v>
      </c>
    </row>
    <row r="6" spans="2:16" x14ac:dyDescent="0.35">
      <c r="B6" s="216">
        <v>41640</v>
      </c>
      <c r="C6" s="217">
        <v>77.787809166965005</v>
      </c>
      <c r="D6" s="217">
        <v>79.154377453994996</v>
      </c>
      <c r="E6" s="217">
        <v>73.003120301082006</v>
      </c>
      <c r="F6" s="217">
        <v>80.611696214171005</v>
      </c>
      <c r="G6" s="217">
        <v>71.034478993272998</v>
      </c>
      <c r="H6" s="217">
        <v>75.283261895154993</v>
      </c>
      <c r="I6" s="217">
        <v>70.036064397287006</v>
      </c>
      <c r="J6" s="217">
        <v>72.245090406567002</v>
      </c>
      <c r="K6" s="217">
        <v>73.527343169467002</v>
      </c>
      <c r="L6" s="217">
        <v>71.024941193325006</v>
      </c>
      <c r="M6" s="217">
        <v>71.434734412142006</v>
      </c>
      <c r="N6" s="217">
        <v>75.230229440448994</v>
      </c>
      <c r="O6" s="217">
        <v>75.319034267017997</v>
      </c>
      <c r="P6" s="218">
        <v>71.139388936063</v>
      </c>
    </row>
    <row r="7" spans="2:16" x14ac:dyDescent="0.35">
      <c r="B7" s="211">
        <v>41671</v>
      </c>
      <c r="C7" s="209">
        <v>78.329398136061002</v>
      </c>
      <c r="D7" s="209">
        <v>79.842395805669</v>
      </c>
      <c r="E7" s="209">
        <v>72.894068302209007</v>
      </c>
      <c r="F7" s="209">
        <v>82.517658208154003</v>
      </c>
      <c r="G7" s="209">
        <v>71.295885731821002</v>
      </c>
      <c r="H7" s="209">
        <v>75.708623270155996</v>
      </c>
      <c r="I7" s="209">
        <v>70.950127613925005</v>
      </c>
      <c r="J7" s="209">
        <v>72.411561488901995</v>
      </c>
      <c r="K7" s="209">
        <v>73.904363811311995</v>
      </c>
      <c r="L7" s="209">
        <v>71.471327113827002</v>
      </c>
      <c r="M7" s="209">
        <v>71.985122428940997</v>
      </c>
      <c r="N7" s="209">
        <v>75.549512121326003</v>
      </c>
      <c r="O7" s="209">
        <v>75.447130291289</v>
      </c>
      <c r="P7" s="212">
        <v>71.450881286891999</v>
      </c>
    </row>
    <row r="8" spans="2:16" x14ac:dyDescent="0.35">
      <c r="B8" s="211">
        <v>41699</v>
      </c>
      <c r="C8" s="209">
        <v>78.390877026577996</v>
      </c>
      <c r="D8" s="209">
        <v>79.892850104871002</v>
      </c>
      <c r="E8" s="209">
        <v>73.361461243213</v>
      </c>
      <c r="F8" s="209">
        <v>82.277968886441997</v>
      </c>
      <c r="G8" s="209">
        <v>71.462280784979001</v>
      </c>
      <c r="H8" s="209">
        <v>76.099740145113003</v>
      </c>
      <c r="I8" s="209">
        <v>70.620161067957994</v>
      </c>
      <c r="J8" s="209">
        <v>72.662056023890003</v>
      </c>
      <c r="K8" s="209">
        <v>73.739189767127002</v>
      </c>
      <c r="L8" s="209">
        <v>71.182932683763994</v>
      </c>
      <c r="M8" s="209">
        <v>72.100786575594995</v>
      </c>
      <c r="N8" s="209">
        <v>75.371842200057998</v>
      </c>
      <c r="O8" s="209">
        <v>75.396562778740005</v>
      </c>
      <c r="P8" s="212">
        <v>72.028635573179997</v>
      </c>
    </row>
    <row r="9" spans="2:16" x14ac:dyDescent="0.35">
      <c r="B9" s="211">
        <v>41730</v>
      </c>
      <c r="C9" s="209">
        <v>78.428860555816996</v>
      </c>
      <c r="D9" s="209">
        <v>79.989720135233</v>
      </c>
      <c r="E9" s="209">
        <v>73.362721815935998</v>
      </c>
      <c r="F9" s="209">
        <v>80.726964547565004</v>
      </c>
      <c r="G9" s="209">
        <v>71.507876766053002</v>
      </c>
      <c r="H9" s="209">
        <v>76.106048587570996</v>
      </c>
      <c r="I9" s="209">
        <v>69.791404863267999</v>
      </c>
      <c r="J9" s="209">
        <v>72.689694792189002</v>
      </c>
      <c r="K9" s="209">
        <v>73.495759270620994</v>
      </c>
      <c r="L9" s="209">
        <v>70.824252346907997</v>
      </c>
      <c r="M9" s="209">
        <v>71.720728222047001</v>
      </c>
      <c r="N9" s="209">
        <v>74.961104787476998</v>
      </c>
      <c r="O9" s="209">
        <v>75.215312996582995</v>
      </c>
      <c r="P9" s="212">
        <v>72.138594396851005</v>
      </c>
    </row>
    <row r="10" spans="2:16" x14ac:dyDescent="0.35">
      <c r="B10" s="211">
        <v>41760</v>
      </c>
      <c r="C10" s="209">
        <v>78.642187385067999</v>
      </c>
      <c r="D10" s="209">
        <v>80.206055367201003</v>
      </c>
      <c r="E10" s="209">
        <v>73.594382324196999</v>
      </c>
      <c r="F10" s="209">
        <v>80.154645323943996</v>
      </c>
      <c r="G10" s="209">
        <v>71.904442717020999</v>
      </c>
      <c r="H10" s="209">
        <v>76.506442141484001</v>
      </c>
      <c r="I10" s="209">
        <v>69.406746269487996</v>
      </c>
      <c r="J10" s="209">
        <v>72.716673381215998</v>
      </c>
      <c r="K10" s="209">
        <v>73.215379886758996</v>
      </c>
      <c r="L10" s="209">
        <v>70.988957050031999</v>
      </c>
      <c r="M10" s="209">
        <v>71.519802030525</v>
      </c>
      <c r="N10" s="209">
        <v>74.670707063492003</v>
      </c>
      <c r="O10" s="209">
        <v>75.074585192458002</v>
      </c>
      <c r="P10" s="212">
        <v>72.328776850170996</v>
      </c>
    </row>
    <row r="11" spans="2:16" x14ac:dyDescent="0.35">
      <c r="B11" s="211">
        <v>41791</v>
      </c>
      <c r="C11" s="209">
        <v>78.325013862283001</v>
      </c>
      <c r="D11" s="209">
        <v>80.019727824392007</v>
      </c>
      <c r="E11" s="209">
        <v>73.618918374233004</v>
      </c>
      <c r="F11" s="209">
        <v>79.758319063236002</v>
      </c>
      <c r="G11" s="209">
        <v>72.184962289130993</v>
      </c>
      <c r="H11" s="209">
        <v>76.982247791751007</v>
      </c>
      <c r="I11" s="209">
        <v>69.778023663816001</v>
      </c>
      <c r="J11" s="209">
        <v>72.712782291495998</v>
      </c>
      <c r="K11" s="209">
        <v>73.158804827251998</v>
      </c>
      <c r="L11" s="209">
        <v>71.217900838917004</v>
      </c>
      <c r="M11" s="209">
        <v>71.611342924525005</v>
      </c>
      <c r="N11" s="209">
        <v>74.757591896956001</v>
      </c>
      <c r="O11" s="209">
        <v>75.228514923269003</v>
      </c>
      <c r="P11" s="212">
        <v>72.683742813527999</v>
      </c>
    </row>
    <row r="12" spans="2:16" x14ac:dyDescent="0.35">
      <c r="B12" s="211">
        <v>41821</v>
      </c>
      <c r="C12" s="209">
        <v>78.660186490876995</v>
      </c>
      <c r="D12" s="209">
        <v>80.118740676027997</v>
      </c>
      <c r="E12" s="209">
        <v>73.718076760382004</v>
      </c>
      <c r="F12" s="209">
        <v>80.197838260259999</v>
      </c>
      <c r="G12" s="209">
        <v>72.239318969075995</v>
      </c>
      <c r="H12" s="209">
        <v>77.250706143287999</v>
      </c>
      <c r="I12" s="209">
        <v>70.863759008882994</v>
      </c>
      <c r="J12" s="209">
        <v>72.700638129338998</v>
      </c>
      <c r="K12" s="209">
        <v>73.184587667177993</v>
      </c>
      <c r="L12" s="209">
        <v>71.133981327220994</v>
      </c>
      <c r="M12" s="209">
        <v>71.528223350572006</v>
      </c>
      <c r="N12" s="209">
        <v>74.819645984551997</v>
      </c>
      <c r="O12" s="209">
        <v>75.257427198681995</v>
      </c>
      <c r="P12" s="212">
        <v>73.011431417976993</v>
      </c>
    </row>
    <row r="13" spans="2:16" x14ac:dyDescent="0.35">
      <c r="B13" s="211">
        <v>41852</v>
      </c>
      <c r="C13" s="209">
        <v>78.966279837323</v>
      </c>
      <c r="D13" s="209">
        <v>80.272182151061003</v>
      </c>
      <c r="E13" s="209">
        <v>73.683253456265007</v>
      </c>
      <c r="F13" s="209">
        <v>80.079062042852996</v>
      </c>
      <c r="G13" s="209">
        <v>72.247000404584995</v>
      </c>
      <c r="H13" s="209">
        <v>77.469524159382999</v>
      </c>
      <c r="I13" s="209">
        <v>70.555491897519005</v>
      </c>
      <c r="J13" s="209">
        <v>72.853178741164001</v>
      </c>
      <c r="K13" s="209">
        <v>73.839080450818003</v>
      </c>
      <c r="L13" s="209">
        <v>71.620106397664998</v>
      </c>
      <c r="M13" s="209">
        <v>71.878895855400998</v>
      </c>
      <c r="N13" s="209">
        <v>75.394598618876998</v>
      </c>
      <c r="O13" s="209">
        <v>75.549500672603997</v>
      </c>
      <c r="P13" s="212">
        <v>72.998267550142998</v>
      </c>
    </row>
    <row r="14" spans="2:16" x14ac:dyDescent="0.35">
      <c r="B14" s="211">
        <v>41883</v>
      </c>
      <c r="C14" s="209">
        <v>79.083765081853997</v>
      </c>
      <c r="D14" s="209">
        <v>80.144423186273002</v>
      </c>
      <c r="E14" s="209">
        <v>75.442734885505004</v>
      </c>
      <c r="F14" s="209">
        <v>80.383909985681996</v>
      </c>
      <c r="G14" s="209">
        <v>72.263117134756996</v>
      </c>
      <c r="H14" s="209">
        <v>77.574246511818998</v>
      </c>
      <c r="I14" s="209">
        <v>69.611181578822993</v>
      </c>
      <c r="J14" s="209">
        <v>73.021915626435003</v>
      </c>
      <c r="K14" s="209">
        <v>74.080610492421997</v>
      </c>
      <c r="L14" s="209">
        <v>72.000134578346007</v>
      </c>
      <c r="M14" s="209">
        <v>71.984957093271007</v>
      </c>
      <c r="N14" s="209">
        <v>75.614855734746996</v>
      </c>
      <c r="O14" s="209">
        <v>75.762564610070001</v>
      </c>
      <c r="P14" s="212">
        <v>73.291813201126999</v>
      </c>
    </row>
    <row r="15" spans="2:16" x14ac:dyDescent="0.35">
      <c r="B15" s="211">
        <v>41913</v>
      </c>
      <c r="C15" s="209">
        <v>79.022859441774003</v>
      </c>
      <c r="D15" s="209">
        <v>79.604863823304001</v>
      </c>
      <c r="E15" s="209">
        <v>75.290706032358003</v>
      </c>
      <c r="F15" s="209">
        <v>80.634829796833003</v>
      </c>
      <c r="G15" s="209">
        <v>72.746667068885998</v>
      </c>
      <c r="H15" s="209">
        <v>77.198864284959001</v>
      </c>
      <c r="I15" s="209">
        <v>69.270931791774004</v>
      </c>
      <c r="J15" s="209">
        <v>73.343166740946998</v>
      </c>
      <c r="K15" s="209">
        <v>74.808565839918998</v>
      </c>
      <c r="L15" s="209">
        <v>72.941861585192996</v>
      </c>
      <c r="M15" s="209">
        <v>72.559437462130006</v>
      </c>
      <c r="N15" s="209">
        <v>76.389598538547006</v>
      </c>
      <c r="O15" s="209">
        <v>76.326542783042996</v>
      </c>
      <c r="P15" s="212">
        <v>73.292105993874998</v>
      </c>
    </row>
    <row r="16" spans="2:16" x14ac:dyDescent="0.35">
      <c r="B16" s="211">
        <v>41944</v>
      </c>
      <c r="C16" s="209">
        <v>79.131305003410006</v>
      </c>
      <c r="D16" s="209">
        <v>79.527271776042994</v>
      </c>
      <c r="E16" s="209">
        <v>75.419844021497994</v>
      </c>
      <c r="F16" s="209">
        <v>79.768143828036003</v>
      </c>
      <c r="G16" s="209">
        <v>72.837149449728997</v>
      </c>
      <c r="H16" s="209">
        <v>77.580269680837006</v>
      </c>
      <c r="I16" s="209">
        <v>68.488029330200007</v>
      </c>
      <c r="J16" s="209">
        <v>73.559698292307999</v>
      </c>
      <c r="K16" s="209">
        <v>75.011720550847997</v>
      </c>
      <c r="L16" s="209">
        <v>73.191642048245001</v>
      </c>
      <c r="M16" s="209">
        <v>72.758083885738998</v>
      </c>
      <c r="N16" s="209">
        <v>76.661488749287997</v>
      </c>
      <c r="O16" s="209">
        <v>76.401600037853996</v>
      </c>
      <c r="P16" s="212">
        <v>73.257271576978994</v>
      </c>
    </row>
    <row r="17" spans="2:16" x14ac:dyDescent="0.35">
      <c r="B17" s="211">
        <v>41974</v>
      </c>
      <c r="C17" s="209">
        <v>79.957236946674996</v>
      </c>
      <c r="D17" s="209">
        <v>79.454548853429003</v>
      </c>
      <c r="E17" s="209">
        <v>75.422754373971998</v>
      </c>
      <c r="F17" s="209">
        <v>80.070296045421998</v>
      </c>
      <c r="G17" s="209">
        <v>73.937378859191995</v>
      </c>
      <c r="H17" s="209">
        <v>77.783622023831001</v>
      </c>
      <c r="I17" s="209">
        <v>70.610301682531997</v>
      </c>
      <c r="J17" s="209">
        <v>74.412998521332995</v>
      </c>
      <c r="K17" s="209">
        <v>77.159509389639993</v>
      </c>
      <c r="L17" s="209">
        <v>75.435436161086002</v>
      </c>
      <c r="M17" s="209">
        <v>74.917307844882998</v>
      </c>
      <c r="N17" s="209">
        <v>78.926183772320996</v>
      </c>
      <c r="O17" s="209">
        <v>77.824118361735998</v>
      </c>
      <c r="P17" s="212">
        <v>73.391225388565005</v>
      </c>
    </row>
    <row r="18" spans="2:16" x14ac:dyDescent="0.35">
      <c r="B18" s="211">
        <v>42005</v>
      </c>
      <c r="C18" s="209">
        <v>79.777647808302007</v>
      </c>
      <c r="D18" s="209">
        <v>78.702426333714001</v>
      </c>
      <c r="E18" s="209">
        <v>76.257910552511007</v>
      </c>
      <c r="F18" s="209">
        <v>77.576493006293006</v>
      </c>
      <c r="G18" s="209">
        <v>74.817616176764005</v>
      </c>
      <c r="H18" s="209">
        <v>78.158168650915002</v>
      </c>
      <c r="I18" s="209">
        <v>71.885218924019995</v>
      </c>
      <c r="J18" s="209">
        <v>74.824013076963993</v>
      </c>
      <c r="K18" s="209">
        <v>77.983111491702999</v>
      </c>
      <c r="L18" s="209">
        <v>75.946468178827999</v>
      </c>
      <c r="M18" s="209">
        <v>75.898124387761996</v>
      </c>
      <c r="N18" s="209">
        <v>79.806393983800007</v>
      </c>
      <c r="O18" s="209">
        <v>78.603667049566994</v>
      </c>
      <c r="P18" s="212">
        <v>74.296555126596004</v>
      </c>
    </row>
    <row r="19" spans="2:16" x14ac:dyDescent="0.35">
      <c r="B19" s="211">
        <v>42036</v>
      </c>
      <c r="C19" s="209">
        <v>79.842850707452996</v>
      </c>
      <c r="D19" s="209">
        <v>79.138948816649005</v>
      </c>
      <c r="E19" s="209">
        <v>76.082932511928007</v>
      </c>
      <c r="F19" s="209">
        <v>76.187148456543994</v>
      </c>
      <c r="G19" s="209">
        <v>75.911204384328997</v>
      </c>
      <c r="H19" s="209">
        <v>78.607995290147002</v>
      </c>
      <c r="I19" s="209">
        <v>72.444425381368006</v>
      </c>
      <c r="J19" s="209">
        <v>75.335077205190998</v>
      </c>
      <c r="K19" s="209">
        <v>78.832574866019996</v>
      </c>
      <c r="L19" s="209">
        <v>76.632294240389996</v>
      </c>
      <c r="M19" s="209">
        <v>76.599624316683006</v>
      </c>
      <c r="N19" s="209">
        <v>80.695478091740995</v>
      </c>
      <c r="O19" s="209">
        <v>79.502564360034995</v>
      </c>
      <c r="P19" s="212">
        <v>74.740177170189</v>
      </c>
    </row>
    <row r="20" spans="2:16" x14ac:dyDescent="0.35">
      <c r="B20" s="211">
        <v>42064</v>
      </c>
      <c r="C20" s="209">
        <v>80.461060965439998</v>
      </c>
      <c r="D20" s="209">
        <v>79.792736712956</v>
      </c>
      <c r="E20" s="209">
        <v>76.516035379982</v>
      </c>
      <c r="F20" s="209">
        <v>76.616130192677005</v>
      </c>
      <c r="G20" s="209">
        <v>76.402887674007005</v>
      </c>
      <c r="H20" s="209">
        <v>78.916230513010007</v>
      </c>
      <c r="I20" s="209">
        <v>72.310126186115994</v>
      </c>
      <c r="J20" s="209">
        <v>75.859805185880006</v>
      </c>
      <c r="K20" s="209">
        <v>80.046451031307996</v>
      </c>
      <c r="L20" s="209">
        <v>77.892828991562993</v>
      </c>
      <c r="M20" s="209">
        <v>77.642673651291005</v>
      </c>
      <c r="N20" s="209">
        <v>81.548291269317005</v>
      </c>
      <c r="O20" s="209">
        <v>80.120611657769999</v>
      </c>
      <c r="P20" s="212">
        <v>74.703460286829994</v>
      </c>
    </row>
    <row r="21" spans="2:16" x14ac:dyDescent="0.35">
      <c r="B21" s="211">
        <v>42095</v>
      </c>
      <c r="C21" s="209">
        <v>80.596537034603003</v>
      </c>
      <c r="D21" s="209">
        <v>80.131169147909006</v>
      </c>
      <c r="E21" s="209">
        <v>76.822978565008</v>
      </c>
      <c r="F21" s="209">
        <v>77.434531007602999</v>
      </c>
      <c r="G21" s="209">
        <v>76.457525327479999</v>
      </c>
      <c r="H21" s="209">
        <v>79.419334714482005</v>
      </c>
      <c r="I21" s="209">
        <v>72.102461651835995</v>
      </c>
      <c r="J21" s="209">
        <v>76.048933502801006</v>
      </c>
      <c r="K21" s="209">
        <v>80.349099560564994</v>
      </c>
      <c r="L21" s="209">
        <v>78.156635299629997</v>
      </c>
      <c r="M21" s="209">
        <v>77.752556311369005</v>
      </c>
      <c r="N21" s="209">
        <v>81.766485373997995</v>
      </c>
      <c r="O21" s="209">
        <v>80.272761070857996</v>
      </c>
      <c r="P21" s="212">
        <v>74.860361224290997</v>
      </c>
    </row>
    <row r="22" spans="2:16" x14ac:dyDescent="0.35">
      <c r="B22" s="211">
        <v>42125</v>
      </c>
      <c r="C22" s="209">
        <v>80.486210803191</v>
      </c>
      <c r="D22" s="209">
        <v>80.236189564688999</v>
      </c>
      <c r="E22" s="209">
        <v>76.989391095114001</v>
      </c>
      <c r="F22" s="209">
        <v>78.086486197701007</v>
      </c>
      <c r="G22" s="209">
        <v>76.479284565521993</v>
      </c>
      <c r="H22" s="209">
        <v>79.763648194048002</v>
      </c>
      <c r="I22" s="209">
        <v>72.124052948522007</v>
      </c>
      <c r="J22" s="209">
        <v>76.097688894087995</v>
      </c>
      <c r="K22" s="209">
        <v>80.280697680573994</v>
      </c>
      <c r="L22" s="209">
        <v>78.359358852604998</v>
      </c>
      <c r="M22" s="209">
        <v>77.925075198870005</v>
      </c>
      <c r="N22" s="209">
        <v>81.867249313943006</v>
      </c>
      <c r="O22" s="209">
        <v>80.333304978868995</v>
      </c>
      <c r="P22" s="212">
        <v>75.155240097889006</v>
      </c>
    </row>
    <row r="23" spans="2:16" x14ac:dyDescent="0.35">
      <c r="B23" s="211">
        <v>42156</v>
      </c>
      <c r="C23" s="209">
        <v>80.809126277055995</v>
      </c>
      <c r="D23" s="209">
        <v>80.578226776421005</v>
      </c>
      <c r="E23" s="209">
        <v>77.337334714386998</v>
      </c>
      <c r="F23" s="209">
        <v>78.817208673910002</v>
      </c>
      <c r="G23" s="209">
        <v>76.826610872217003</v>
      </c>
      <c r="H23" s="209">
        <v>80.397513542401995</v>
      </c>
      <c r="I23" s="209">
        <v>70.804066713539001</v>
      </c>
      <c r="J23" s="209">
        <v>76.413553391354995</v>
      </c>
      <c r="K23" s="209">
        <v>80.792839294325006</v>
      </c>
      <c r="L23" s="209">
        <v>79.079022203229997</v>
      </c>
      <c r="M23" s="209">
        <v>78.351758625383994</v>
      </c>
      <c r="N23" s="209">
        <v>82.444453989459006</v>
      </c>
      <c r="O23" s="209">
        <v>80.630647054378002</v>
      </c>
      <c r="P23" s="212">
        <v>75.373316271007994</v>
      </c>
    </row>
    <row r="24" spans="2:16" x14ac:dyDescent="0.35">
      <c r="B24" s="211">
        <v>42186</v>
      </c>
      <c r="C24" s="209">
        <v>81.266158930993001</v>
      </c>
      <c r="D24" s="209">
        <v>80.637292349320006</v>
      </c>
      <c r="E24" s="209">
        <v>78.185146791869997</v>
      </c>
      <c r="F24" s="209">
        <v>79.586953638226007</v>
      </c>
      <c r="G24" s="209">
        <v>77.739412279766</v>
      </c>
      <c r="H24" s="209">
        <v>80.720206253168996</v>
      </c>
      <c r="I24" s="209">
        <v>70.492853072962006</v>
      </c>
      <c r="J24" s="209">
        <v>76.821390599970997</v>
      </c>
      <c r="K24" s="209">
        <v>81.681051124351001</v>
      </c>
      <c r="L24" s="209">
        <v>80.516480692865002</v>
      </c>
      <c r="M24" s="209">
        <v>79.177317817657993</v>
      </c>
      <c r="N24" s="209">
        <v>83.582864636541004</v>
      </c>
      <c r="O24" s="209">
        <v>81.208878048475995</v>
      </c>
      <c r="P24" s="212">
        <v>75.682005916465002</v>
      </c>
    </row>
    <row r="25" spans="2:16" x14ac:dyDescent="0.35">
      <c r="B25" s="211">
        <v>42217</v>
      </c>
      <c r="C25" s="209">
        <v>81.529890517717007</v>
      </c>
      <c r="D25" s="209">
        <v>80.546991137627998</v>
      </c>
      <c r="E25" s="209">
        <v>77.401136715294001</v>
      </c>
      <c r="F25" s="209">
        <v>81.000852194979998</v>
      </c>
      <c r="G25" s="209">
        <v>78.583205329440005</v>
      </c>
      <c r="H25" s="209">
        <v>81.504553874070993</v>
      </c>
      <c r="I25" s="209">
        <v>71.147320740200996</v>
      </c>
      <c r="J25" s="209">
        <v>77.486728238989002</v>
      </c>
      <c r="K25" s="209">
        <v>83.207073052652007</v>
      </c>
      <c r="L25" s="209">
        <v>81.765452788786007</v>
      </c>
      <c r="M25" s="209">
        <v>80.285975997145002</v>
      </c>
      <c r="N25" s="209">
        <v>85.158670792300995</v>
      </c>
      <c r="O25" s="209">
        <v>82.331008885537003</v>
      </c>
      <c r="P25" s="212">
        <v>76.308617765733004</v>
      </c>
    </row>
    <row r="26" spans="2:16" x14ac:dyDescent="0.35">
      <c r="B26" s="211">
        <v>42248</v>
      </c>
      <c r="C26" s="209">
        <v>81.829015617479996</v>
      </c>
      <c r="D26" s="209">
        <v>80.769719790679005</v>
      </c>
      <c r="E26" s="209">
        <v>77.627052260308005</v>
      </c>
      <c r="F26" s="209">
        <v>79.704988653979996</v>
      </c>
      <c r="G26" s="209">
        <v>79.794561804252993</v>
      </c>
      <c r="H26" s="209">
        <v>81.795902147237001</v>
      </c>
      <c r="I26" s="209">
        <v>71.935153942682007</v>
      </c>
      <c r="J26" s="209">
        <v>78.078697730120993</v>
      </c>
      <c r="K26" s="209">
        <v>84.159099334136002</v>
      </c>
      <c r="L26" s="209">
        <v>83.143228989799994</v>
      </c>
      <c r="M26" s="209">
        <v>80.950250637028006</v>
      </c>
      <c r="N26" s="209">
        <v>86.013418596451999</v>
      </c>
      <c r="O26" s="209">
        <v>83.029713383330005</v>
      </c>
      <c r="P26" s="212">
        <v>76.317185579889994</v>
      </c>
    </row>
    <row r="27" spans="2:16" x14ac:dyDescent="0.35">
      <c r="B27" s="211">
        <v>42278</v>
      </c>
      <c r="C27" s="209">
        <v>81.763213711109998</v>
      </c>
      <c r="D27" s="209">
        <v>80.639441672936002</v>
      </c>
      <c r="E27" s="209">
        <v>78.546492084847998</v>
      </c>
      <c r="F27" s="209">
        <v>78.880562377957006</v>
      </c>
      <c r="G27" s="209">
        <v>79.726724408826996</v>
      </c>
      <c r="H27" s="209">
        <v>82.152149697718997</v>
      </c>
      <c r="I27" s="209">
        <v>72.819822785829004</v>
      </c>
      <c r="J27" s="209">
        <v>78.025011696307999</v>
      </c>
      <c r="K27" s="209">
        <v>83.815370679035993</v>
      </c>
      <c r="L27" s="209">
        <v>83.585176037888999</v>
      </c>
      <c r="M27" s="209">
        <v>80.773526232110001</v>
      </c>
      <c r="N27" s="209">
        <v>85.465666427271998</v>
      </c>
      <c r="O27" s="209">
        <v>83.188894577349998</v>
      </c>
      <c r="P27" s="212">
        <v>76.628053843152998</v>
      </c>
    </row>
    <row r="28" spans="2:16" x14ac:dyDescent="0.35">
      <c r="B28" s="211">
        <v>42309</v>
      </c>
      <c r="C28" s="209">
        <v>81.868140870846005</v>
      </c>
      <c r="D28" s="209">
        <v>80.609101228786997</v>
      </c>
      <c r="E28" s="209">
        <v>78.729206698111</v>
      </c>
      <c r="F28" s="209">
        <v>78.281425649680997</v>
      </c>
      <c r="G28" s="209">
        <v>79.644375406162993</v>
      </c>
      <c r="H28" s="209">
        <v>82.434460624607993</v>
      </c>
      <c r="I28" s="209">
        <v>71.654788788179999</v>
      </c>
      <c r="J28" s="209">
        <v>78.78513838277</v>
      </c>
      <c r="K28" s="209">
        <v>83.868148398887001</v>
      </c>
      <c r="L28" s="209">
        <v>83.732834884856004</v>
      </c>
      <c r="M28" s="209">
        <v>80.851335707237993</v>
      </c>
      <c r="N28" s="209">
        <v>85.551463198628994</v>
      </c>
      <c r="O28" s="209">
        <v>83.330479251067004</v>
      </c>
      <c r="P28" s="212">
        <v>76.651794527576001</v>
      </c>
    </row>
    <row r="29" spans="2:16" x14ac:dyDescent="0.35">
      <c r="B29" s="211">
        <v>42339</v>
      </c>
      <c r="C29" s="209">
        <v>82.176868062048001</v>
      </c>
      <c r="D29" s="209">
        <v>80.492170568532003</v>
      </c>
      <c r="E29" s="209">
        <v>78.719328782625993</v>
      </c>
      <c r="F29" s="209">
        <v>78.851480289720996</v>
      </c>
      <c r="G29" s="209">
        <v>80.180357513440995</v>
      </c>
      <c r="H29" s="209">
        <v>82.3275489854</v>
      </c>
      <c r="I29" s="209">
        <v>71.148397724084006</v>
      </c>
      <c r="J29" s="209">
        <v>79.169370053031002</v>
      </c>
      <c r="K29" s="209">
        <v>84.680887643584995</v>
      </c>
      <c r="L29" s="209">
        <v>85.185710768633996</v>
      </c>
      <c r="M29" s="209">
        <v>81.394124313004994</v>
      </c>
      <c r="N29" s="209">
        <v>86.364748977830004</v>
      </c>
      <c r="O29" s="209">
        <v>83.911545807617998</v>
      </c>
      <c r="P29" s="212">
        <v>76.602221592318998</v>
      </c>
    </row>
    <row r="30" spans="2:16" x14ac:dyDescent="0.35">
      <c r="B30" s="211">
        <v>42370</v>
      </c>
      <c r="C30" s="209">
        <v>82.895630763407993</v>
      </c>
      <c r="D30" s="209">
        <v>80.941748039147996</v>
      </c>
      <c r="E30" s="209">
        <v>79.847238639522999</v>
      </c>
      <c r="F30" s="209">
        <v>80.253161532662006</v>
      </c>
      <c r="G30" s="209">
        <v>81.307024829046</v>
      </c>
      <c r="H30" s="209">
        <v>82.865427524902003</v>
      </c>
      <c r="I30" s="209">
        <v>72.241373384534995</v>
      </c>
      <c r="J30" s="209">
        <v>79.063922033500006</v>
      </c>
      <c r="K30" s="209">
        <v>86.969671017375006</v>
      </c>
      <c r="L30" s="209">
        <v>87.980190453996002</v>
      </c>
      <c r="M30" s="209">
        <v>83.218469543875003</v>
      </c>
      <c r="N30" s="209">
        <v>88.331461800433999</v>
      </c>
      <c r="O30" s="209">
        <v>85.249471474629999</v>
      </c>
      <c r="P30" s="212">
        <v>77.120642401376003</v>
      </c>
    </row>
    <row r="31" spans="2:16" x14ac:dyDescent="0.35">
      <c r="B31" s="211">
        <v>42401</v>
      </c>
      <c r="C31" s="209">
        <v>83.644267404998004</v>
      </c>
      <c r="D31" s="209">
        <v>81.751970081272006</v>
      </c>
      <c r="E31" s="209">
        <v>81.690937290912004</v>
      </c>
      <c r="F31" s="209">
        <v>80.255110291286002</v>
      </c>
      <c r="G31" s="209">
        <v>82.735544443964997</v>
      </c>
      <c r="H31" s="209">
        <v>84.311295852971995</v>
      </c>
      <c r="I31" s="209">
        <v>75.317632106182003</v>
      </c>
      <c r="J31" s="209">
        <v>80.433814963507004</v>
      </c>
      <c r="K31" s="209">
        <v>88.470154114763005</v>
      </c>
      <c r="L31" s="209">
        <v>90.024583975658999</v>
      </c>
      <c r="M31" s="209">
        <v>84.247359398151005</v>
      </c>
      <c r="N31" s="209">
        <v>89.761980152175994</v>
      </c>
      <c r="O31" s="209">
        <v>86.397173482830993</v>
      </c>
      <c r="P31" s="212">
        <v>77.579044482726999</v>
      </c>
    </row>
    <row r="32" spans="2:16" x14ac:dyDescent="0.35">
      <c r="B32" s="211">
        <v>42430</v>
      </c>
      <c r="C32" s="209">
        <v>83.703320677834</v>
      </c>
      <c r="D32" s="209">
        <v>82.086799208827998</v>
      </c>
      <c r="E32" s="209">
        <v>82.667505164689004</v>
      </c>
      <c r="F32" s="209">
        <v>79.867004866594996</v>
      </c>
      <c r="G32" s="209">
        <v>82.288719351384003</v>
      </c>
      <c r="H32" s="209">
        <v>84.640216937206006</v>
      </c>
      <c r="I32" s="209">
        <v>74.730951957052994</v>
      </c>
      <c r="J32" s="209">
        <v>79.981589955223001</v>
      </c>
      <c r="K32" s="209">
        <v>87.314770719411001</v>
      </c>
      <c r="L32" s="209">
        <v>88.207594870888997</v>
      </c>
      <c r="M32" s="209">
        <v>82.914798910933996</v>
      </c>
      <c r="N32" s="209">
        <v>88.640730902222003</v>
      </c>
      <c r="O32" s="209">
        <v>85.423057150077</v>
      </c>
      <c r="P32" s="212">
        <v>78.055153326417994</v>
      </c>
    </row>
    <row r="33" spans="2:16" x14ac:dyDescent="0.35">
      <c r="B33" s="211">
        <v>42461</v>
      </c>
      <c r="C33" s="209">
        <v>83.918314398087006</v>
      </c>
      <c r="D33" s="209">
        <v>82.467338107451994</v>
      </c>
      <c r="E33" s="209">
        <v>82.200351827896995</v>
      </c>
      <c r="F33" s="209">
        <v>79.040239502036997</v>
      </c>
      <c r="G33" s="209">
        <v>82.19571484411</v>
      </c>
      <c r="H33" s="209">
        <v>84.978843109864002</v>
      </c>
      <c r="I33" s="209">
        <v>75.269913846612994</v>
      </c>
      <c r="J33" s="209">
        <v>79.721283372249005</v>
      </c>
      <c r="K33" s="209">
        <v>86.859901203804</v>
      </c>
      <c r="L33" s="209">
        <v>89.711173386552005</v>
      </c>
      <c r="M33" s="209">
        <v>82.761890545048999</v>
      </c>
      <c r="N33" s="209">
        <v>88.386019453421994</v>
      </c>
      <c r="O33" s="209">
        <v>85.578637150115995</v>
      </c>
      <c r="P33" s="212">
        <v>78.187774025029</v>
      </c>
    </row>
    <row r="34" spans="2:16" x14ac:dyDescent="0.35">
      <c r="B34" s="211">
        <v>42491</v>
      </c>
      <c r="C34" s="209">
        <v>84.529268515262004</v>
      </c>
      <c r="D34" s="209">
        <v>83.480875775070004</v>
      </c>
      <c r="E34" s="209">
        <v>83.009044876318995</v>
      </c>
      <c r="F34" s="209">
        <v>80.219313390029001</v>
      </c>
      <c r="G34" s="209">
        <v>82.895795941355999</v>
      </c>
      <c r="H34" s="209">
        <v>85.648092793123993</v>
      </c>
      <c r="I34" s="209">
        <v>79.118711123813995</v>
      </c>
      <c r="J34" s="209">
        <v>80.960925169622001</v>
      </c>
      <c r="K34" s="209">
        <v>88.071083371504997</v>
      </c>
      <c r="L34" s="209">
        <v>91.442617409988003</v>
      </c>
      <c r="M34" s="209">
        <v>83.749266583167</v>
      </c>
      <c r="N34" s="209">
        <v>89.442716658793003</v>
      </c>
      <c r="O34" s="209">
        <v>86.613216860422995</v>
      </c>
      <c r="P34" s="212">
        <v>78.966038939146998</v>
      </c>
    </row>
    <row r="35" spans="2:16" x14ac:dyDescent="0.35">
      <c r="B35" s="211">
        <v>42522</v>
      </c>
      <c r="C35" s="209">
        <v>85.335477002841998</v>
      </c>
      <c r="D35" s="209">
        <v>84.556756832323003</v>
      </c>
      <c r="E35" s="209">
        <v>83.174739077737001</v>
      </c>
      <c r="F35" s="209">
        <v>82.600689963343996</v>
      </c>
      <c r="G35" s="209">
        <v>83.728760893860994</v>
      </c>
      <c r="H35" s="209">
        <v>85.844136386930998</v>
      </c>
      <c r="I35" s="209">
        <v>82.42041853584</v>
      </c>
      <c r="J35" s="209">
        <v>83.190269503812999</v>
      </c>
      <c r="K35" s="209">
        <v>90.176015402011004</v>
      </c>
      <c r="L35" s="209">
        <v>93.713999785914993</v>
      </c>
      <c r="M35" s="209">
        <v>84.969120138180003</v>
      </c>
      <c r="N35" s="209">
        <v>91.111643974919005</v>
      </c>
      <c r="O35" s="209">
        <v>87.574022975182999</v>
      </c>
      <c r="P35" s="212">
        <v>79.915042520938002</v>
      </c>
    </row>
    <row r="36" spans="2:16" x14ac:dyDescent="0.35">
      <c r="B36" s="211">
        <v>42552</v>
      </c>
      <c r="C36" s="209">
        <v>85.737440698851003</v>
      </c>
      <c r="D36" s="209">
        <v>84.831539073269994</v>
      </c>
      <c r="E36" s="209">
        <v>83.027965802214993</v>
      </c>
      <c r="F36" s="209">
        <v>83.143726833407996</v>
      </c>
      <c r="G36" s="209">
        <v>84.279144010848995</v>
      </c>
      <c r="H36" s="209">
        <v>87.098551700081998</v>
      </c>
      <c r="I36" s="209">
        <v>86.254391799081006</v>
      </c>
      <c r="J36" s="209">
        <v>83.738335445725994</v>
      </c>
      <c r="K36" s="209">
        <v>90.455513985826002</v>
      </c>
      <c r="L36" s="209">
        <v>93.584097586374</v>
      </c>
      <c r="M36" s="209">
        <v>84.99638144635</v>
      </c>
      <c r="N36" s="209">
        <v>91.074269258688005</v>
      </c>
      <c r="O36" s="209">
        <v>88.176495106895999</v>
      </c>
      <c r="P36" s="212">
        <v>80.764315742199003</v>
      </c>
    </row>
    <row r="37" spans="2:16" x14ac:dyDescent="0.35">
      <c r="B37" s="211">
        <v>42583</v>
      </c>
      <c r="C37" s="209">
        <v>86.017129362503994</v>
      </c>
      <c r="D37" s="209">
        <v>85.057032703383001</v>
      </c>
      <c r="E37" s="209">
        <v>83.386611805092997</v>
      </c>
      <c r="F37" s="209">
        <v>84.792407748190996</v>
      </c>
      <c r="G37" s="209">
        <v>83.729813184544</v>
      </c>
      <c r="H37" s="209">
        <v>87.494872585726</v>
      </c>
      <c r="I37" s="209">
        <v>87.082436835044007</v>
      </c>
      <c r="J37" s="209">
        <v>84.342373080203998</v>
      </c>
      <c r="K37" s="209">
        <v>90.441991154958004</v>
      </c>
      <c r="L37" s="209">
        <v>92.943164954759993</v>
      </c>
      <c r="M37" s="209">
        <v>84.909871163812994</v>
      </c>
      <c r="N37" s="209">
        <v>91.063379306345993</v>
      </c>
      <c r="O37" s="209">
        <v>88.546657987198003</v>
      </c>
      <c r="P37" s="212">
        <v>81.297841630639994</v>
      </c>
    </row>
    <row r="38" spans="2:16" x14ac:dyDescent="0.35">
      <c r="B38" s="211">
        <v>42614</v>
      </c>
      <c r="C38" s="209">
        <v>87.067060172552004</v>
      </c>
      <c r="D38" s="209">
        <v>86.113747629475995</v>
      </c>
      <c r="E38" s="209">
        <v>83.351476726959007</v>
      </c>
      <c r="F38" s="209">
        <v>86.017140692726002</v>
      </c>
      <c r="G38" s="209">
        <v>85.367613509728002</v>
      </c>
      <c r="H38" s="209">
        <v>87.996425293621996</v>
      </c>
      <c r="I38" s="209">
        <v>87.741302819617999</v>
      </c>
      <c r="J38" s="209">
        <v>85.431849478909001</v>
      </c>
      <c r="K38" s="209">
        <v>92.189419510609</v>
      </c>
      <c r="L38" s="209">
        <v>94.817808554029995</v>
      </c>
      <c r="M38" s="209">
        <v>86.350595211862995</v>
      </c>
      <c r="N38" s="209">
        <v>92.585682250983993</v>
      </c>
      <c r="O38" s="209">
        <v>90.066265135381002</v>
      </c>
      <c r="P38" s="212">
        <v>81.568701334954994</v>
      </c>
    </row>
    <row r="39" spans="2:16" x14ac:dyDescent="0.35">
      <c r="B39" s="211">
        <v>42644</v>
      </c>
      <c r="C39" s="209">
        <v>87.244205961814004</v>
      </c>
      <c r="D39" s="209">
        <v>86.533206805348996</v>
      </c>
      <c r="E39" s="209">
        <v>83.729275951510999</v>
      </c>
      <c r="F39" s="209">
        <v>87.567379427499006</v>
      </c>
      <c r="G39" s="209">
        <v>85.107886719071999</v>
      </c>
      <c r="H39" s="209">
        <v>88.211786250326</v>
      </c>
      <c r="I39" s="209">
        <v>85.961568616492997</v>
      </c>
      <c r="J39" s="209">
        <v>85.289819112041997</v>
      </c>
      <c r="K39" s="209">
        <v>91.905188098815003</v>
      </c>
      <c r="L39" s="209">
        <v>94.473329720311</v>
      </c>
      <c r="M39" s="209">
        <v>86.473571556742002</v>
      </c>
      <c r="N39" s="209">
        <v>92.255622961498005</v>
      </c>
      <c r="O39" s="209">
        <v>89.978223829735995</v>
      </c>
      <c r="P39" s="212">
        <v>82.162887229559999</v>
      </c>
    </row>
    <row r="40" spans="2:16" x14ac:dyDescent="0.35">
      <c r="B40" s="211">
        <v>42675</v>
      </c>
      <c r="C40" s="209">
        <v>88.311946737742005</v>
      </c>
      <c r="D40" s="209">
        <v>87.510718650730993</v>
      </c>
      <c r="E40" s="209">
        <v>84.451400509272005</v>
      </c>
      <c r="F40" s="209">
        <v>89.375041726592997</v>
      </c>
      <c r="G40" s="209">
        <v>86.352621168005996</v>
      </c>
      <c r="H40" s="209">
        <v>88.611577914148</v>
      </c>
      <c r="I40" s="209">
        <v>88.562542294346002</v>
      </c>
      <c r="J40" s="209">
        <v>86.380655523295999</v>
      </c>
      <c r="K40" s="209">
        <v>93.899582813737993</v>
      </c>
      <c r="L40" s="209">
        <v>97.128159585084006</v>
      </c>
      <c r="M40" s="209">
        <v>88.548903765389994</v>
      </c>
      <c r="N40" s="209">
        <v>94.390708509660001</v>
      </c>
      <c r="O40" s="209">
        <v>91.279764199259006</v>
      </c>
      <c r="P40" s="212">
        <v>82.261434441318997</v>
      </c>
    </row>
    <row r="41" spans="2:16" x14ac:dyDescent="0.35">
      <c r="B41" s="211">
        <v>42705</v>
      </c>
      <c r="C41" s="209">
        <v>89.175506821971993</v>
      </c>
      <c r="D41" s="209">
        <v>88.748444517303</v>
      </c>
      <c r="E41" s="209">
        <v>84.716896341639995</v>
      </c>
      <c r="F41" s="209">
        <v>91.045753842311001</v>
      </c>
      <c r="G41" s="209">
        <v>87.850964520682993</v>
      </c>
      <c r="H41" s="209">
        <v>88.823662549179005</v>
      </c>
      <c r="I41" s="209">
        <v>88.970778357032003</v>
      </c>
      <c r="J41" s="209">
        <v>87.248618660028995</v>
      </c>
      <c r="K41" s="209">
        <v>95.667947550627005</v>
      </c>
      <c r="L41" s="209">
        <v>98.684467807120996</v>
      </c>
      <c r="M41" s="209">
        <v>89.613126367286</v>
      </c>
      <c r="N41" s="209">
        <v>96.194883029962</v>
      </c>
      <c r="O41" s="209">
        <v>92.206904553187002</v>
      </c>
      <c r="P41" s="212">
        <v>83.272150366836001</v>
      </c>
    </row>
    <row r="42" spans="2:16" x14ac:dyDescent="0.35">
      <c r="B42" s="211">
        <v>42736</v>
      </c>
      <c r="C42" s="209">
        <v>91.027720412049007</v>
      </c>
      <c r="D42" s="209">
        <v>90.886744554909995</v>
      </c>
      <c r="E42" s="209">
        <v>87.517431393750996</v>
      </c>
      <c r="F42" s="209">
        <v>95.145880491905004</v>
      </c>
      <c r="G42" s="209">
        <v>90.276913911763998</v>
      </c>
      <c r="H42" s="209">
        <v>90.826172437756</v>
      </c>
      <c r="I42" s="209">
        <v>93.232796038098002</v>
      </c>
      <c r="J42" s="209">
        <v>89.493715716099999</v>
      </c>
      <c r="K42" s="209">
        <v>98.207316014279996</v>
      </c>
      <c r="L42" s="209">
        <v>101.95762801849099</v>
      </c>
      <c r="M42" s="209">
        <v>92.140331827875002</v>
      </c>
      <c r="N42" s="209">
        <v>98.143772575480995</v>
      </c>
      <c r="O42" s="209">
        <v>94.428476552027007</v>
      </c>
      <c r="P42" s="212">
        <v>85.602632773731003</v>
      </c>
    </row>
    <row r="43" spans="2:16" x14ac:dyDescent="0.35">
      <c r="B43" s="211">
        <v>42767</v>
      </c>
      <c r="C43" s="209">
        <v>91.557695575573007</v>
      </c>
      <c r="D43" s="209">
        <v>91.168211416789006</v>
      </c>
      <c r="E43" s="209">
        <v>90.924236085250001</v>
      </c>
      <c r="F43" s="209">
        <v>97.490782152224995</v>
      </c>
      <c r="G43" s="209">
        <v>89.887107763548997</v>
      </c>
      <c r="H43" s="209">
        <v>92.102084527638993</v>
      </c>
      <c r="I43" s="209">
        <v>94.516952803509994</v>
      </c>
      <c r="J43" s="209">
        <v>89.811043304641998</v>
      </c>
      <c r="K43" s="209">
        <v>95.936667165385003</v>
      </c>
      <c r="L43" s="209">
        <v>99.572157844149004</v>
      </c>
      <c r="M43" s="209">
        <v>90.836636529285997</v>
      </c>
      <c r="N43" s="209">
        <v>97.010081428231999</v>
      </c>
      <c r="O43" s="209">
        <v>94.003841531697006</v>
      </c>
      <c r="P43" s="212">
        <v>87.765700401868997</v>
      </c>
    </row>
    <row r="44" spans="2:16" x14ac:dyDescent="0.35">
      <c r="B44" s="211">
        <v>42795</v>
      </c>
      <c r="C44" s="209">
        <v>91.610138364942003</v>
      </c>
      <c r="D44" s="209">
        <v>90.843752267639005</v>
      </c>
      <c r="E44" s="209">
        <v>91.326227025256003</v>
      </c>
      <c r="F44" s="209">
        <v>96.279457591257</v>
      </c>
      <c r="G44" s="209">
        <v>90.217555186197998</v>
      </c>
      <c r="H44" s="209">
        <v>92.310375805532004</v>
      </c>
      <c r="I44" s="209">
        <v>93.563754739559997</v>
      </c>
      <c r="J44" s="209">
        <v>89.818741356635996</v>
      </c>
      <c r="K44" s="209">
        <v>94.260361562084995</v>
      </c>
      <c r="L44" s="209">
        <v>97.377449053399999</v>
      </c>
      <c r="M44" s="209">
        <v>89.283530272147999</v>
      </c>
      <c r="N44" s="209">
        <v>95.220575868162996</v>
      </c>
      <c r="O44" s="209">
        <v>92.738600247901999</v>
      </c>
      <c r="P44" s="212">
        <v>88.509505433182994</v>
      </c>
    </row>
    <row r="45" spans="2:16" x14ac:dyDescent="0.35">
      <c r="B45" s="211">
        <v>42826</v>
      </c>
      <c r="C45" s="209">
        <v>91.257264953844</v>
      </c>
      <c r="D45" s="209">
        <v>90.494527254866995</v>
      </c>
      <c r="E45" s="209">
        <v>90.854884503967</v>
      </c>
      <c r="F45" s="209">
        <v>91.900876780109002</v>
      </c>
      <c r="G45" s="209">
        <v>89.84825440102</v>
      </c>
      <c r="H45" s="209">
        <v>92.179610497075004</v>
      </c>
      <c r="I45" s="209">
        <v>92.415530553208995</v>
      </c>
      <c r="J45" s="209">
        <v>89.371457969906004</v>
      </c>
      <c r="K45" s="209">
        <v>92.866458587493995</v>
      </c>
      <c r="L45" s="209">
        <v>95.891597161175</v>
      </c>
      <c r="M45" s="209">
        <v>90.405595843244996</v>
      </c>
      <c r="N45" s="209">
        <v>94.121828327653006</v>
      </c>
      <c r="O45" s="209">
        <v>92.123660554362999</v>
      </c>
      <c r="P45" s="212">
        <v>88.616810794253993</v>
      </c>
    </row>
    <row r="46" spans="2:16" x14ac:dyDescent="0.35">
      <c r="B46" s="211">
        <v>42856</v>
      </c>
      <c r="C46" s="209">
        <v>91.374351972566998</v>
      </c>
      <c r="D46" s="209">
        <v>90.643979055033995</v>
      </c>
      <c r="E46" s="209">
        <v>90.862845880086994</v>
      </c>
      <c r="F46" s="209">
        <v>91.572395346630003</v>
      </c>
      <c r="G46" s="209">
        <v>89.949629140758006</v>
      </c>
      <c r="H46" s="209">
        <v>92.894937169583997</v>
      </c>
      <c r="I46" s="209">
        <v>91.143664483099997</v>
      </c>
      <c r="J46" s="209">
        <v>89.179418822350002</v>
      </c>
      <c r="K46" s="209">
        <v>93.072535347023006</v>
      </c>
      <c r="L46" s="209">
        <v>96.417257399277005</v>
      </c>
      <c r="M46" s="209">
        <v>91.032551648462999</v>
      </c>
      <c r="N46" s="209">
        <v>94.282984979676002</v>
      </c>
      <c r="O46" s="209">
        <v>92.773270386598</v>
      </c>
      <c r="P46" s="212">
        <v>88.945472748876</v>
      </c>
    </row>
    <row r="47" spans="2:16" x14ac:dyDescent="0.35">
      <c r="B47" s="211">
        <v>42887</v>
      </c>
      <c r="C47" s="209">
        <v>91.040977135855996</v>
      </c>
      <c r="D47" s="209">
        <v>90.027856364534003</v>
      </c>
      <c r="E47" s="209">
        <v>91.568481218117</v>
      </c>
      <c r="F47" s="209">
        <v>90.221359970012003</v>
      </c>
      <c r="G47" s="209">
        <v>88.700375124287007</v>
      </c>
      <c r="H47" s="209">
        <v>93.136142652521002</v>
      </c>
      <c r="I47" s="209">
        <v>90.044730150047997</v>
      </c>
      <c r="J47" s="209">
        <v>89.030548164812998</v>
      </c>
      <c r="K47" s="209">
        <v>91.646203538701002</v>
      </c>
      <c r="L47" s="209">
        <v>94.445362895534998</v>
      </c>
      <c r="M47" s="209">
        <v>90.374585520983999</v>
      </c>
      <c r="N47" s="209">
        <v>93.024170287320999</v>
      </c>
      <c r="O47" s="209">
        <v>91.768483141735004</v>
      </c>
      <c r="P47" s="212">
        <v>88.961628075888001</v>
      </c>
    </row>
    <row r="48" spans="2:16" x14ac:dyDescent="0.35">
      <c r="B48" s="211">
        <v>42917</v>
      </c>
      <c r="C48" s="209">
        <v>90.811778307569</v>
      </c>
      <c r="D48" s="209">
        <v>89.953504560740001</v>
      </c>
      <c r="E48" s="209">
        <v>91.281733969358001</v>
      </c>
      <c r="F48" s="209">
        <v>88.743879458044006</v>
      </c>
      <c r="G48" s="209">
        <v>88.529770794708</v>
      </c>
      <c r="H48" s="209">
        <v>94.146303549802994</v>
      </c>
      <c r="I48" s="209">
        <v>88.486052428674995</v>
      </c>
      <c r="J48" s="209">
        <v>89.545421228243995</v>
      </c>
      <c r="K48" s="209">
        <v>91.116342842837994</v>
      </c>
      <c r="L48" s="209">
        <v>93.298415947905994</v>
      </c>
      <c r="M48" s="209">
        <v>89.783957503951001</v>
      </c>
      <c r="N48" s="209">
        <v>92.576512128568993</v>
      </c>
      <c r="O48" s="209">
        <v>91.419950258731006</v>
      </c>
      <c r="P48" s="212">
        <v>89.081674503315995</v>
      </c>
    </row>
    <row r="49" spans="2:16" x14ac:dyDescent="0.35">
      <c r="B49" s="211">
        <v>42948</v>
      </c>
      <c r="C49" s="209">
        <v>90.864251960326001</v>
      </c>
      <c r="D49" s="209">
        <v>90.120750264218003</v>
      </c>
      <c r="E49" s="209">
        <v>91.417164535731999</v>
      </c>
      <c r="F49" s="209">
        <v>88.586028998008999</v>
      </c>
      <c r="G49" s="209">
        <v>89.009470733262006</v>
      </c>
      <c r="H49" s="209">
        <v>94.540079520291997</v>
      </c>
      <c r="I49" s="209">
        <v>89.080636134794005</v>
      </c>
      <c r="J49" s="209">
        <v>89.058924689544995</v>
      </c>
      <c r="K49" s="209">
        <v>90.867708163054004</v>
      </c>
      <c r="L49" s="209">
        <v>93.067403580323003</v>
      </c>
      <c r="M49" s="209">
        <v>89.872979534753</v>
      </c>
      <c r="N49" s="209">
        <v>93.251251927172007</v>
      </c>
      <c r="O49" s="209">
        <v>91.486567107742999</v>
      </c>
      <c r="P49" s="212">
        <v>89.263077693577003</v>
      </c>
    </row>
    <row r="50" spans="2:16" x14ac:dyDescent="0.35">
      <c r="B50" s="211">
        <v>42979</v>
      </c>
      <c r="C50" s="209">
        <v>90.988347198789</v>
      </c>
      <c r="D50" s="209">
        <v>90.414986587935999</v>
      </c>
      <c r="E50" s="209">
        <v>90.769997247469007</v>
      </c>
      <c r="F50" s="209">
        <v>89.762172180283997</v>
      </c>
      <c r="G50" s="209">
        <v>89.554178696258006</v>
      </c>
      <c r="H50" s="209">
        <v>94.491222472128001</v>
      </c>
      <c r="I50" s="209">
        <v>89.996017126238996</v>
      </c>
      <c r="J50" s="209">
        <v>89.335194861635998</v>
      </c>
      <c r="K50" s="209">
        <v>90.943523243467993</v>
      </c>
      <c r="L50" s="209">
        <v>93.183676645218995</v>
      </c>
      <c r="M50" s="209">
        <v>90.084015936455998</v>
      </c>
      <c r="N50" s="209">
        <v>93.193247612594007</v>
      </c>
      <c r="O50" s="209">
        <v>91.671050286074006</v>
      </c>
      <c r="P50" s="212">
        <v>89.474665320596003</v>
      </c>
    </row>
    <row r="51" spans="2:16" x14ac:dyDescent="0.35">
      <c r="B51" s="211">
        <v>43009</v>
      </c>
      <c r="C51" s="209">
        <v>91.842142817243996</v>
      </c>
      <c r="D51" s="209">
        <v>91.490428633448005</v>
      </c>
      <c r="E51" s="209">
        <v>91.220590990299002</v>
      </c>
      <c r="F51" s="209">
        <v>91.895474918372997</v>
      </c>
      <c r="G51" s="209">
        <v>90.82974447126</v>
      </c>
      <c r="H51" s="209">
        <v>94.188222012582003</v>
      </c>
      <c r="I51" s="209">
        <v>92.071334087427999</v>
      </c>
      <c r="J51" s="209">
        <v>90.426754116721995</v>
      </c>
      <c r="K51" s="209">
        <v>93.030615050530002</v>
      </c>
      <c r="L51" s="209">
        <v>96.223683475496998</v>
      </c>
      <c r="M51" s="209">
        <v>92.683222079290005</v>
      </c>
      <c r="N51" s="209">
        <v>95.177371885349004</v>
      </c>
      <c r="O51" s="209">
        <v>93.161536688902004</v>
      </c>
      <c r="P51" s="212">
        <v>89.740377421670004</v>
      </c>
    </row>
    <row r="52" spans="2:16" x14ac:dyDescent="0.35">
      <c r="B52" s="211">
        <v>43040</v>
      </c>
      <c r="C52" s="209">
        <v>92.895097117776999</v>
      </c>
      <c r="D52" s="209">
        <v>92.847191883573998</v>
      </c>
      <c r="E52" s="209">
        <v>92.778860522282002</v>
      </c>
      <c r="F52" s="209">
        <v>95.019963581613993</v>
      </c>
      <c r="G52" s="209">
        <v>91.522815926765006</v>
      </c>
      <c r="H52" s="209">
        <v>94.090733415073004</v>
      </c>
      <c r="I52" s="209">
        <v>93.077293701138004</v>
      </c>
      <c r="J52" s="209">
        <v>90.803725217863004</v>
      </c>
      <c r="K52" s="209">
        <v>94.132036727761005</v>
      </c>
      <c r="L52" s="209">
        <v>97.034031260679001</v>
      </c>
      <c r="M52" s="209">
        <v>93.262913326909995</v>
      </c>
      <c r="N52" s="209">
        <v>96.307005367049001</v>
      </c>
      <c r="O52" s="209">
        <v>93.689932950644007</v>
      </c>
      <c r="P52" s="212">
        <v>89.872008523233006</v>
      </c>
    </row>
    <row r="53" spans="2:16" x14ac:dyDescent="0.35">
      <c r="B53" s="211">
        <v>43070</v>
      </c>
      <c r="C53" s="209">
        <v>93.323648666994998</v>
      </c>
      <c r="D53" s="209">
        <v>93.333907550665998</v>
      </c>
      <c r="E53" s="209">
        <v>92.737336380873998</v>
      </c>
      <c r="F53" s="209">
        <v>95.590225455948001</v>
      </c>
      <c r="G53" s="209">
        <v>91.775455583484998</v>
      </c>
      <c r="H53" s="209">
        <v>93.784521045226995</v>
      </c>
      <c r="I53" s="209">
        <v>92.806101275594003</v>
      </c>
      <c r="J53" s="209">
        <v>91.442655393284994</v>
      </c>
      <c r="K53" s="209">
        <v>94.333424237201001</v>
      </c>
      <c r="L53" s="209">
        <v>97.157517221402003</v>
      </c>
      <c r="M53" s="209">
        <v>93.346420083216998</v>
      </c>
      <c r="N53" s="209">
        <v>96.470851316845994</v>
      </c>
      <c r="O53" s="209">
        <v>93.967395990588997</v>
      </c>
      <c r="P53" s="212">
        <v>89.856198209748996</v>
      </c>
    </row>
    <row r="54" spans="2:16" x14ac:dyDescent="0.35">
      <c r="B54" s="211">
        <v>43101</v>
      </c>
      <c r="C54" s="209">
        <v>94.108336193621</v>
      </c>
      <c r="D54" s="209">
        <v>94.377695700594003</v>
      </c>
      <c r="E54" s="209">
        <v>93.050091537260002</v>
      </c>
      <c r="F54" s="209">
        <v>97.667107843284995</v>
      </c>
      <c r="G54" s="209">
        <v>92.760801192363004</v>
      </c>
      <c r="H54" s="209">
        <v>95.167220024745006</v>
      </c>
      <c r="I54" s="209">
        <v>95.940857570367001</v>
      </c>
      <c r="J54" s="209">
        <v>92.304573333091</v>
      </c>
      <c r="K54" s="209">
        <v>94.971358906103006</v>
      </c>
      <c r="L54" s="209">
        <v>97.185348095603004</v>
      </c>
      <c r="M54" s="209">
        <v>93.904856504517994</v>
      </c>
      <c r="N54" s="209">
        <v>97.259334739356007</v>
      </c>
      <c r="O54" s="209">
        <v>94.301352783417997</v>
      </c>
      <c r="P54" s="212">
        <v>91.85334838</v>
      </c>
    </row>
    <row r="55" spans="2:16" x14ac:dyDescent="0.35">
      <c r="B55" s="211">
        <v>43132</v>
      </c>
      <c r="C55" s="209">
        <v>94.528182677187004</v>
      </c>
      <c r="D55" s="209">
        <v>94.579310889252</v>
      </c>
      <c r="E55" s="209">
        <v>93.749536624238999</v>
      </c>
      <c r="F55" s="209">
        <v>98.658053229405994</v>
      </c>
      <c r="G55" s="209">
        <v>93.354361024762994</v>
      </c>
      <c r="H55" s="209">
        <v>95.643323384246003</v>
      </c>
      <c r="I55" s="209">
        <v>96.152187916003001</v>
      </c>
      <c r="J55" s="209">
        <v>92.701810064449006</v>
      </c>
      <c r="K55" s="209">
        <v>94.613714660127002</v>
      </c>
      <c r="L55" s="209">
        <v>95.839587483863994</v>
      </c>
      <c r="M55" s="209">
        <v>93.548880020355</v>
      </c>
      <c r="N55" s="209">
        <v>96.398382731219996</v>
      </c>
      <c r="O55" s="209">
        <v>93.838078763892</v>
      </c>
      <c r="P55" s="212">
        <v>92.913660250898005</v>
      </c>
    </row>
    <row r="56" spans="2:16" x14ac:dyDescent="0.35">
      <c r="B56" s="211">
        <v>43160</v>
      </c>
      <c r="C56" s="209">
        <v>94.948612305466</v>
      </c>
      <c r="D56" s="209">
        <v>95.051995768507993</v>
      </c>
      <c r="E56" s="209">
        <v>94.744266342881005</v>
      </c>
      <c r="F56" s="209">
        <v>97.970702571255003</v>
      </c>
      <c r="G56" s="209">
        <v>93.524763883348996</v>
      </c>
      <c r="H56" s="209">
        <v>95.969337473047005</v>
      </c>
      <c r="I56" s="209">
        <v>96.692619617139997</v>
      </c>
      <c r="J56" s="209">
        <v>93.207328605355997</v>
      </c>
      <c r="K56" s="209">
        <v>95.037422732983998</v>
      </c>
      <c r="L56" s="209">
        <v>96.171384727269995</v>
      </c>
      <c r="M56" s="209">
        <v>93.680203155666007</v>
      </c>
      <c r="N56" s="209">
        <v>96.585373119755005</v>
      </c>
      <c r="O56" s="209">
        <v>94.227426250633997</v>
      </c>
      <c r="P56" s="212">
        <v>93.715602431113993</v>
      </c>
    </row>
    <row r="57" spans="2:16" x14ac:dyDescent="0.35">
      <c r="B57" s="211">
        <v>43191</v>
      </c>
      <c r="C57" s="209">
        <v>94.909245850833997</v>
      </c>
      <c r="D57" s="209">
        <v>95.059632792952002</v>
      </c>
      <c r="E57" s="209">
        <v>95.500728325965994</v>
      </c>
      <c r="F57" s="209">
        <v>96.797440246020997</v>
      </c>
      <c r="G57" s="209">
        <v>93.408446152490001</v>
      </c>
      <c r="H57" s="209">
        <v>96.246750084314996</v>
      </c>
      <c r="I57" s="209">
        <v>97.418044553092003</v>
      </c>
      <c r="J57" s="209">
        <v>93.630323056124993</v>
      </c>
      <c r="K57" s="209">
        <v>94.450047541654996</v>
      </c>
      <c r="L57" s="209">
        <v>95.156293747833004</v>
      </c>
      <c r="M57" s="209">
        <v>93.160863662422003</v>
      </c>
      <c r="N57" s="209">
        <v>96.035294499955995</v>
      </c>
      <c r="O57" s="209">
        <v>93.804879764887005</v>
      </c>
      <c r="P57" s="212">
        <v>94.962944606142003</v>
      </c>
    </row>
    <row r="58" spans="2:16" x14ac:dyDescent="0.35">
      <c r="B58" s="211">
        <v>43221</v>
      </c>
      <c r="C58" s="209">
        <v>96.317958757176001</v>
      </c>
      <c r="D58" s="209">
        <v>96.954753528520996</v>
      </c>
      <c r="E58" s="209">
        <v>95.588437602523996</v>
      </c>
      <c r="F58" s="209">
        <v>98.092111352398007</v>
      </c>
      <c r="G58" s="209">
        <v>94.526941092835997</v>
      </c>
      <c r="H58" s="209">
        <v>97.106636973559006</v>
      </c>
      <c r="I58" s="209">
        <v>102.205918536505</v>
      </c>
      <c r="J58" s="209">
        <v>95.334185821548004</v>
      </c>
      <c r="K58" s="209">
        <v>97.193708540895003</v>
      </c>
      <c r="L58" s="209">
        <v>98.157281378622002</v>
      </c>
      <c r="M58" s="209">
        <v>95.017247412811003</v>
      </c>
      <c r="N58" s="209">
        <v>98.398203763398996</v>
      </c>
      <c r="O58" s="209">
        <v>95.940557512911994</v>
      </c>
      <c r="P58" s="212">
        <v>96.045466122687003</v>
      </c>
    </row>
    <row r="59" spans="2:16" x14ac:dyDescent="0.35">
      <c r="B59" s="211">
        <v>43252</v>
      </c>
      <c r="C59" s="209">
        <v>97.368334304174994</v>
      </c>
      <c r="D59" s="209">
        <v>98.328418288650994</v>
      </c>
      <c r="E59" s="209">
        <v>95.427852334036004</v>
      </c>
      <c r="F59" s="209">
        <v>99.615290003957995</v>
      </c>
      <c r="G59" s="209">
        <v>95.199867307191994</v>
      </c>
      <c r="H59" s="209">
        <v>97.497594472277996</v>
      </c>
      <c r="I59" s="209">
        <v>106.78380709036099</v>
      </c>
      <c r="J59" s="209">
        <v>97.216541038371005</v>
      </c>
      <c r="K59" s="209">
        <v>100.24391811517</v>
      </c>
      <c r="L59" s="209">
        <v>101.280721514722</v>
      </c>
      <c r="M59" s="209">
        <v>96.971126631557993</v>
      </c>
      <c r="N59" s="209">
        <v>100.300398641263</v>
      </c>
      <c r="O59" s="209">
        <v>97.176901185312005</v>
      </c>
      <c r="P59" s="212">
        <v>97.248172299602999</v>
      </c>
    </row>
    <row r="60" spans="2:16" x14ac:dyDescent="0.35">
      <c r="B60" s="211">
        <v>43282</v>
      </c>
      <c r="C60" s="209">
        <v>96.728120840025994</v>
      </c>
      <c r="D60" s="209">
        <v>97.574069333184994</v>
      </c>
      <c r="E60" s="209">
        <v>95.645385325332995</v>
      </c>
      <c r="F60" s="209">
        <v>98.564053912294</v>
      </c>
      <c r="G60" s="209">
        <v>94.717303861305993</v>
      </c>
      <c r="H60" s="209">
        <v>97.624572603936997</v>
      </c>
      <c r="I60" s="209">
        <v>104.252441021895</v>
      </c>
      <c r="J60" s="209">
        <v>96.545504487022995</v>
      </c>
      <c r="K60" s="209">
        <v>97.982966167797997</v>
      </c>
      <c r="L60" s="209">
        <v>98.171025049579995</v>
      </c>
      <c r="M60" s="209">
        <v>95.285959340182004</v>
      </c>
      <c r="N60" s="209">
        <v>98.080952033510002</v>
      </c>
      <c r="O60" s="209">
        <v>95.972264691728995</v>
      </c>
      <c r="P60" s="212">
        <v>98.029645057959002</v>
      </c>
    </row>
    <row r="61" spans="2:16" x14ac:dyDescent="0.35">
      <c r="B61" s="211">
        <v>43313</v>
      </c>
      <c r="C61" s="209">
        <v>96.664655952700002</v>
      </c>
      <c r="D61" s="209">
        <v>97.248580652103001</v>
      </c>
      <c r="E61" s="209">
        <v>95.671791815144005</v>
      </c>
      <c r="F61" s="209">
        <v>97.695095839195005</v>
      </c>
      <c r="G61" s="209">
        <v>93.623062853446996</v>
      </c>
      <c r="H61" s="209">
        <v>97.379431485457999</v>
      </c>
      <c r="I61" s="209">
        <v>101.91630080037601</v>
      </c>
      <c r="J61" s="209">
        <v>96.594335663004998</v>
      </c>
      <c r="K61" s="209">
        <v>97.472338715356997</v>
      </c>
      <c r="L61" s="209">
        <v>97.387804955107995</v>
      </c>
      <c r="M61" s="209">
        <v>95.657926300002998</v>
      </c>
      <c r="N61" s="209">
        <v>97.513203586044995</v>
      </c>
      <c r="O61" s="209">
        <v>95.537685484958004</v>
      </c>
      <c r="P61" s="212">
        <v>98.337961585298999</v>
      </c>
    </row>
    <row r="62" spans="2:16" x14ac:dyDescent="0.35">
      <c r="B62" s="211">
        <v>43344</v>
      </c>
      <c r="C62" s="209">
        <v>97.231934039421006</v>
      </c>
      <c r="D62" s="209">
        <v>98.165810045520004</v>
      </c>
      <c r="E62" s="209">
        <v>96.170797014995998</v>
      </c>
      <c r="F62" s="209">
        <v>98.295664465502</v>
      </c>
      <c r="G62" s="209">
        <v>94.818782434341998</v>
      </c>
      <c r="H62" s="209">
        <v>97.452322717883007</v>
      </c>
      <c r="I62" s="209">
        <v>100.115044330966</v>
      </c>
      <c r="J62" s="209">
        <v>96.580380466239006</v>
      </c>
      <c r="K62" s="209">
        <v>98.286962830589999</v>
      </c>
      <c r="L62" s="209">
        <v>98.119784055325994</v>
      </c>
      <c r="M62" s="209">
        <v>96.569354228240002</v>
      </c>
      <c r="N62" s="209">
        <v>98.051972448140006</v>
      </c>
      <c r="O62" s="209">
        <v>96.180840030157995</v>
      </c>
      <c r="P62" s="212">
        <v>98.847899322149004</v>
      </c>
    </row>
    <row r="63" spans="2:16" x14ac:dyDescent="0.35">
      <c r="B63" s="211">
        <v>43374</v>
      </c>
      <c r="C63" s="209">
        <v>97.591844888487003</v>
      </c>
      <c r="D63" s="209">
        <v>98.740044957289001</v>
      </c>
      <c r="E63" s="209">
        <v>95.863276787545004</v>
      </c>
      <c r="F63" s="209">
        <v>98.743133626233003</v>
      </c>
      <c r="G63" s="209">
        <v>94.774543242877002</v>
      </c>
      <c r="H63" s="209">
        <v>97.622401068225003</v>
      </c>
      <c r="I63" s="209">
        <v>100.581450592754</v>
      </c>
      <c r="J63" s="209">
        <v>97.092089029893003</v>
      </c>
      <c r="K63" s="209">
        <v>98.550858828721999</v>
      </c>
      <c r="L63" s="209">
        <v>98.460720574796994</v>
      </c>
      <c r="M63" s="209">
        <v>96.798713752392004</v>
      </c>
      <c r="N63" s="209">
        <v>98.220847596249001</v>
      </c>
      <c r="O63" s="209">
        <v>96.703131618385001</v>
      </c>
      <c r="P63" s="212">
        <v>98.725494811326996</v>
      </c>
    </row>
    <row r="64" spans="2:16" x14ac:dyDescent="0.35">
      <c r="B64" s="211">
        <v>43405</v>
      </c>
      <c r="C64" s="209">
        <v>98.942970821922998</v>
      </c>
      <c r="D64" s="209">
        <v>99.432436063411998</v>
      </c>
      <c r="E64" s="209">
        <v>96.323415205003997</v>
      </c>
      <c r="F64" s="209">
        <v>100.884264708735</v>
      </c>
      <c r="G64" s="209">
        <v>96.801674586755993</v>
      </c>
      <c r="H64" s="209">
        <v>98.048192015096006</v>
      </c>
      <c r="I64" s="209">
        <v>101.941326188571</v>
      </c>
      <c r="J64" s="209">
        <v>98.014859219719995</v>
      </c>
      <c r="K64" s="209">
        <v>101.373585474481</v>
      </c>
      <c r="L64" s="209">
        <v>101.94239856132501</v>
      </c>
      <c r="M64" s="209">
        <v>98.251924065701999</v>
      </c>
      <c r="N64" s="209">
        <v>100.8143982686</v>
      </c>
      <c r="O64" s="209">
        <v>98.891419159275003</v>
      </c>
      <c r="P64" s="212">
        <v>99.044646496146996</v>
      </c>
    </row>
    <row r="65" spans="2:16" x14ac:dyDescent="0.35">
      <c r="B65" s="211">
        <v>43435</v>
      </c>
      <c r="C65" s="209">
        <v>99.312931194588003</v>
      </c>
      <c r="D65" s="209">
        <v>99.034210520478993</v>
      </c>
      <c r="E65" s="209">
        <v>96.510838107382995</v>
      </c>
      <c r="F65" s="209">
        <v>102.16999466406</v>
      </c>
      <c r="G65" s="209">
        <v>97.552417984233003</v>
      </c>
      <c r="H65" s="209">
        <v>97.721553478759006</v>
      </c>
      <c r="I65" s="209">
        <v>102.51294395788599</v>
      </c>
      <c r="J65" s="209">
        <v>98.251570135874005</v>
      </c>
      <c r="K65" s="209">
        <v>101.79240835095899</v>
      </c>
      <c r="L65" s="209">
        <v>102.107309109751</v>
      </c>
      <c r="M65" s="209">
        <v>98.335627205018</v>
      </c>
      <c r="N65" s="209">
        <v>101.002206191786</v>
      </c>
      <c r="O65" s="209">
        <v>98.967572089724001</v>
      </c>
      <c r="P65" s="212">
        <v>99.094607932512005</v>
      </c>
    </row>
    <row r="66" spans="2:16" x14ac:dyDescent="0.35">
      <c r="B66" s="211">
        <v>43466</v>
      </c>
      <c r="C66" s="209">
        <v>98.782161001280002</v>
      </c>
      <c r="D66" s="209">
        <v>98.548321827121995</v>
      </c>
      <c r="E66" s="209">
        <v>97.377189921116994</v>
      </c>
      <c r="F66" s="209">
        <v>101.36667802669</v>
      </c>
      <c r="G66" s="209">
        <v>97.763482571769003</v>
      </c>
      <c r="H66" s="209">
        <v>98.093005460393002</v>
      </c>
      <c r="I66" s="209">
        <v>101.553289922198</v>
      </c>
      <c r="J66" s="209">
        <v>98.724419668519005</v>
      </c>
      <c r="K66" s="209">
        <v>99.876512766649995</v>
      </c>
      <c r="L66" s="209">
        <v>99.878807008352993</v>
      </c>
      <c r="M66" s="209">
        <v>99.162695780768999</v>
      </c>
      <c r="N66" s="209">
        <v>99.254809432491996</v>
      </c>
      <c r="O66" s="209">
        <v>97.757628509954003</v>
      </c>
      <c r="P66" s="212">
        <v>99.712434243735004</v>
      </c>
    </row>
    <row r="67" spans="2:16" x14ac:dyDescent="0.35">
      <c r="B67" s="211">
        <v>43497</v>
      </c>
      <c r="C67" s="209">
        <v>98.803222890008001</v>
      </c>
      <c r="D67" s="209">
        <v>98.818893864372001</v>
      </c>
      <c r="E67" s="209">
        <v>97.652964796695002</v>
      </c>
      <c r="F67" s="209">
        <v>100.181102433352</v>
      </c>
      <c r="G67" s="209">
        <v>98.104881485825999</v>
      </c>
      <c r="H67" s="209">
        <v>99.057316726775994</v>
      </c>
      <c r="I67" s="209">
        <v>101.691326053674</v>
      </c>
      <c r="J67" s="209">
        <v>99.281033061295005</v>
      </c>
      <c r="K67" s="209">
        <v>99.506398393425997</v>
      </c>
      <c r="L67" s="209">
        <v>99.754411895684001</v>
      </c>
      <c r="M67" s="209">
        <v>99.320488702777993</v>
      </c>
      <c r="N67" s="209">
        <v>99.099145207137994</v>
      </c>
      <c r="O67" s="209">
        <v>97.992189752768994</v>
      </c>
      <c r="P67" s="212">
        <v>99.858667600562001</v>
      </c>
    </row>
    <row r="68" spans="2:16" x14ac:dyDescent="0.35">
      <c r="B68" s="211">
        <v>43525</v>
      </c>
      <c r="C68" s="209">
        <v>98.979965254918994</v>
      </c>
      <c r="D68" s="209">
        <v>99.174450031065007</v>
      </c>
      <c r="E68" s="209">
        <v>98.300392535936993</v>
      </c>
      <c r="F68" s="209">
        <v>100.043876964777</v>
      </c>
      <c r="G68" s="209">
        <v>98.272899545537996</v>
      </c>
      <c r="H68" s="209">
        <v>99.480753642881993</v>
      </c>
      <c r="I68" s="209">
        <v>101.47063181436199</v>
      </c>
      <c r="J68" s="209">
        <v>99.497739660017999</v>
      </c>
      <c r="K68" s="209">
        <v>99.548305199457005</v>
      </c>
      <c r="L68" s="209">
        <v>99.989925001211006</v>
      </c>
      <c r="M68" s="209">
        <v>99.550039344111994</v>
      </c>
      <c r="N68" s="209">
        <v>99.215728047916002</v>
      </c>
      <c r="O68" s="209">
        <v>99.265926819884001</v>
      </c>
      <c r="P68" s="212">
        <v>99.692275749003002</v>
      </c>
    </row>
    <row r="69" spans="2:16" x14ac:dyDescent="0.35">
      <c r="B69" s="211">
        <v>43556</v>
      </c>
      <c r="C69" s="209">
        <v>99.300189501708999</v>
      </c>
      <c r="D69" s="209">
        <v>99.651750078456999</v>
      </c>
      <c r="E69" s="209">
        <v>98.788036904200993</v>
      </c>
      <c r="F69" s="209">
        <v>99.993604031857004</v>
      </c>
      <c r="G69" s="209">
        <v>98.168911756317002</v>
      </c>
      <c r="H69" s="209">
        <v>99.097443211959998</v>
      </c>
      <c r="I69" s="209">
        <v>100.29952701875</v>
      </c>
      <c r="J69" s="209">
        <v>99.256181166632999</v>
      </c>
      <c r="K69" s="209">
        <v>99.631540319804003</v>
      </c>
      <c r="L69" s="209">
        <v>98.996452785944001</v>
      </c>
      <c r="M69" s="209">
        <v>99.399821603858996</v>
      </c>
      <c r="N69" s="209">
        <v>99.161377645371005</v>
      </c>
      <c r="O69" s="209">
        <v>99.533423081177006</v>
      </c>
      <c r="P69" s="212">
        <v>99.666455650451994</v>
      </c>
    </row>
    <row r="70" spans="2:16" x14ac:dyDescent="0.35">
      <c r="B70" s="211">
        <v>43586</v>
      </c>
      <c r="C70" s="209">
        <v>99.378722250392002</v>
      </c>
      <c r="D70" s="209">
        <v>99.644611850442004</v>
      </c>
      <c r="E70" s="209">
        <v>99.791344057154006</v>
      </c>
      <c r="F70" s="209">
        <v>99.586715400846998</v>
      </c>
      <c r="G70" s="209">
        <v>99.834733188461001</v>
      </c>
      <c r="H70" s="209">
        <v>99.523787619165006</v>
      </c>
      <c r="I70" s="209">
        <v>99.204023188356999</v>
      </c>
      <c r="J70" s="209">
        <v>99.732349346733002</v>
      </c>
      <c r="K70" s="209">
        <v>99.817461632649994</v>
      </c>
      <c r="L70" s="209">
        <v>99.202244497877004</v>
      </c>
      <c r="M70" s="209">
        <v>99.715659097222996</v>
      </c>
      <c r="N70" s="209">
        <v>99.368132265561002</v>
      </c>
      <c r="O70" s="209">
        <v>99.646190404185006</v>
      </c>
      <c r="P70" s="212">
        <v>99.973603831627997</v>
      </c>
    </row>
    <row r="71" spans="2:16" x14ac:dyDescent="0.35">
      <c r="B71" s="211">
        <v>43617</v>
      </c>
      <c r="C71" s="209">
        <v>99.786409283739005</v>
      </c>
      <c r="D71" s="209">
        <v>99.898361553704007</v>
      </c>
      <c r="E71" s="209">
        <v>100.026153050329</v>
      </c>
      <c r="F71" s="209">
        <v>100.238023055425</v>
      </c>
      <c r="G71" s="209">
        <v>99.766115009304002</v>
      </c>
      <c r="H71" s="209">
        <v>100.027950427249</v>
      </c>
      <c r="I71" s="209">
        <v>99.681475590679995</v>
      </c>
      <c r="J71" s="209">
        <v>100.162392934499</v>
      </c>
      <c r="K71" s="209">
        <v>100.289864515782</v>
      </c>
      <c r="L71" s="209">
        <v>100.31106968231801</v>
      </c>
      <c r="M71" s="209">
        <v>100.03167845735599</v>
      </c>
      <c r="N71" s="209">
        <v>100.25995006076499</v>
      </c>
      <c r="O71" s="209">
        <v>100.154761227932</v>
      </c>
      <c r="P71" s="212">
        <v>100.219823041887</v>
      </c>
    </row>
    <row r="72" spans="2:16" x14ac:dyDescent="0.35">
      <c r="B72" s="211">
        <v>43647</v>
      </c>
      <c r="C72" s="209">
        <v>100</v>
      </c>
      <c r="D72" s="209">
        <v>100</v>
      </c>
      <c r="E72" s="209">
        <v>100</v>
      </c>
      <c r="F72" s="209">
        <v>100</v>
      </c>
      <c r="G72" s="209">
        <v>100</v>
      </c>
      <c r="H72" s="209">
        <v>100</v>
      </c>
      <c r="I72" s="209">
        <v>100</v>
      </c>
      <c r="J72" s="209">
        <v>100</v>
      </c>
      <c r="K72" s="209">
        <v>100</v>
      </c>
      <c r="L72" s="209">
        <v>100</v>
      </c>
      <c r="M72" s="209">
        <v>100</v>
      </c>
      <c r="N72" s="209">
        <v>100</v>
      </c>
      <c r="O72" s="209">
        <v>100</v>
      </c>
      <c r="P72" s="212">
        <v>100</v>
      </c>
    </row>
    <row r="73" spans="2:16" x14ac:dyDescent="0.35">
      <c r="B73" s="211">
        <v>43678</v>
      </c>
      <c r="C73" s="209">
        <v>99.447304854928007</v>
      </c>
      <c r="D73" s="209">
        <v>99.167144840191</v>
      </c>
      <c r="E73" s="209">
        <v>100.011081294405</v>
      </c>
      <c r="F73" s="209">
        <v>100.23329192513501</v>
      </c>
      <c r="G73" s="209">
        <v>100.35367747688601</v>
      </c>
      <c r="H73" s="209">
        <v>100.16568524192201</v>
      </c>
      <c r="I73" s="209">
        <v>102.057789442553</v>
      </c>
      <c r="J73" s="209">
        <v>100.441666157871</v>
      </c>
      <c r="K73" s="209">
        <v>101.42330280524</v>
      </c>
      <c r="L73" s="209">
        <v>101.350780482958</v>
      </c>
      <c r="M73" s="209">
        <v>100.539871444162</v>
      </c>
      <c r="N73" s="209">
        <v>101.593599906073</v>
      </c>
      <c r="O73" s="209">
        <v>100.837379542845</v>
      </c>
      <c r="P73" s="212">
        <v>100.054403673566</v>
      </c>
    </row>
    <row r="74" spans="2:16" x14ac:dyDescent="0.35">
      <c r="B74" s="211">
        <v>43709</v>
      </c>
      <c r="C74" s="209">
        <v>99.960592958717996</v>
      </c>
      <c r="D74" s="209">
        <v>100.010522751387</v>
      </c>
      <c r="E74" s="209">
        <v>100.357166704531</v>
      </c>
      <c r="F74" s="209">
        <v>100.38475633819399</v>
      </c>
      <c r="G74" s="209">
        <v>100.906055960423</v>
      </c>
      <c r="H74" s="209">
        <v>100.208361103261</v>
      </c>
      <c r="I74" s="209">
        <v>102.450896985697</v>
      </c>
      <c r="J74" s="209">
        <v>100.390645022461</v>
      </c>
      <c r="K74" s="209">
        <v>101.649931334641</v>
      </c>
      <c r="L74" s="209">
        <v>101.83545423810099</v>
      </c>
      <c r="M74" s="209">
        <v>100.91872310919599</v>
      </c>
      <c r="N74" s="209">
        <v>101.944611108137</v>
      </c>
      <c r="O74" s="209">
        <v>101.27977602487201</v>
      </c>
      <c r="P74" s="212">
        <v>100.150783506135</v>
      </c>
    </row>
    <row r="75" spans="2:16" x14ac:dyDescent="0.35">
      <c r="B75" s="211">
        <v>43739</v>
      </c>
      <c r="C75" s="209">
        <v>99.695996318585998</v>
      </c>
      <c r="D75" s="209">
        <v>99.353614622622004</v>
      </c>
      <c r="E75" s="209">
        <v>100.339076101329</v>
      </c>
      <c r="F75" s="209">
        <v>100.310628968591</v>
      </c>
      <c r="G75" s="209">
        <v>100.787037426469</v>
      </c>
      <c r="H75" s="209">
        <v>100.151302816333</v>
      </c>
      <c r="I75" s="209">
        <v>100.65907654722901</v>
      </c>
      <c r="J75" s="209">
        <v>100.187988446962</v>
      </c>
      <c r="K75" s="209">
        <v>99.951732559030006</v>
      </c>
      <c r="L75" s="209">
        <v>100.996404245447</v>
      </c>
      <c r="M75" s="209">
        <v>101.095400549397</v>
      </c>
      <c r="N75" s="209">
        <v>101.900925937822</v>
      </c>
      <c r="O75" s="209">
        <v>100.25262620315701</v>
      </c>
      <c r="P75" s="212">
        <v>99.713610807489005</v>
      </c>
    </row>
    <row r="76" spans="2:16" s="116" customFormat="1" x14ac:dyDescent="0.25">
      <c r="B76" s="211">
        <v>43770</v>
      </c>
      <c r="C76" s="209">
        <v>99.872281034509996</v>
      </c>
      <c r="D76" s="209">
        <v>99.579242028409993</v>
      </c>
      <c r="E76" s="209">
        <v>100.45530699915</v>
      </c>
      <c r="F76" s="209">
        <v>100.370432530136</v>
      </c>
      <c r="G76" s="209">
        <v>100.912590879755</v>
      </c>
      <c r="H76" s="209">
        <v>100.56552846282599</v>
      </c>
      <c r="I76" s="209">
        <v>99.954905182350998</v>
      </c>
      <c r="J76" s="209">
        <v>100.404806784634</v>
      </c>
      <c r="K76" s="209">
        <v>99.753682885779995</v>
      </c>
      <c r="L76" s="209">
        <v>100.61784213134</v>
      </c>
      <c r="M76" s="209">
        <v>100.943622676619</v>
      </c>
      <c r="N76" s="209">
        <v>101.61894891847</v>
      </c>
      <c r="O76" s="209">
        <v>100.06332635044799</v>
      </c>
      <c r="P76" s="212">
        <v>99.256596404945995</v>
      </c>
    </row>
    <row r="77" spans="2:16" x14ac:dyDescent="0.35">
      <c r="B77" s="211">
        <v>43800</v>
      </c>
      <c r="C77" s="209">
        <v>100.149046168079</v>
      </c>
      <c r="D77" s="209">
        <v>100.027556225103</v>
      </c>
      <c r="E77" s="209">
        <v>100.900393136782</v>
      </c>
      <c r="F77" s="209">
        <v>100.250977344718</v>
      </c>
      <c r="G77" s="209">
        <v>100.919826835233</v>
      </c>
      <c r="H77" s="209">
        <v>100.887968363024</v>
      </c>
      <c r="I77" s="209">
        <v>99.670673224905997</v>
      </c>
      <c r="J77" s="209">
        <v>100.34834210694299</v>
      </c>
      <c r="K77" s="209">
        <v>100.034334026436</v>
      </c>
      <c r="L77" s="209">
        <v>100.481127685168</v>
      </c>
      <c r="M77" s="209">
        <v>100.892626980331</v>
      </c>
      <c r="N77" s="209">
        <v>101.58996805709199</v>
      </c>
      <c r="O77" s="209">
        <v>100.218489667293</v>
      </c>
      <c r="P77" s="212">
        <v>99.042263344665997</v>
      </c>
    </row>
    <row r="78" spans="2:16" x14ac:dyDescent="0.35">
      <c r="B78" s="211">
        <v>43831</v>
      </c>
      <c r="C78" s="209">
        <v>99.871398988064001</v>
      </c>
      <c r="D78" s="209">
        <v>99.578806371661997</v>
      </c>
      <c r="E78" s="209">
        <v>100.974389932394</v>
      </c>
      <c r="F78" s="209">
        <v>100.394363848651</v>
      </c>
      <c r="G78" s="209">
        <v>100.279353651457</v>
      </c>
      <c r="H78" s="209">
        <v>100.83476831132</v>
      </c>
      <c r="I78" s="209">
        <v>100.07378944229499</v>
      </c>
      <c r="J78" s="209">
        <v>100.020331966697</v>
      </c>
      <c r="K78" s="209">
        <v>98.900826076453995</v>
      </c>
      <c r="L78" s="209">
        <v>99.167451533158001</v>
      </c>
      <c r="M78" s="209">
        <v>100.790302633484</v>
      </c>
      <c r="N78" s="209">
        <v>100.85106753058599</v>
      </c>
      <c r="O78" s="209">
        <v>100.07833771394399</v>
      </c>
      <c r="P78" s="212">
        <v>99.325241815290994</v>
      </c>
    </row>
    <row r="79" spans="2:16" x14ac:dyDescent="0.35">
      <c r="B79" s="211">
        <v>43862</v>
      </c>
      <c r="C79" s="209">
        <v>100.327453557477</v>
      </c>
      <c r="D79" s="209">
        <v>99.506511324211999</v>
      </c>
      <c r="E79" s="209">
        <v>101.04716946993</v>
      </c>
      <c r="F79" s="209">
        <v>100.52493053007601</v>
      </c>
      <c r="G79" s="209">
        <v>100.282173468975</v>
      </c>
      <c r="H79" s="209">
        <v>101.542867427076</v>
      </c>
      <c r="I79" s="209">
        <v>99.4696233987451</v>
      </c>
      <c r="J79" s="209">
        <v>100.21449912306301</v>
      </c>
      <c r="K79" s="209">
        <v>98.998417658125703</v>
      </c>
      <c r="L79" s="209">
        <v>98.994885632762603</v>
      </c>
      <c r="M79" s="209">
        <v>100.902642321564</v>
      </c>
      <c r="N79" s="209">
        <v>100.900683696963</v>
      </c>
      <c r="O79" s="209">
        <v>100.181820909104</v>
      </c>
      <c r="P79" s="212">
        <v>100.19326573834201</v>
      </c>
    </row>
    <row r="80" spans="2:16" x14ac:dyDescent="0.35">
      <c r="B80" s="211">
        <v>43891</v>
      </c>
      <c r="C80" s="209">
        <v>102.65957641587801</v>
      </c>
      <c r="D80" s="209">
        <v>101.449387476165</v>
      </c>
      <c r="E80" s="209">
        <v>101.303636099164</v>
      </c>
      <c r="F80" s="209">
        <v>102.477293579746</v>
      </c>
      <c r="G80" s="209">
        <v>103.42327876047101</v>
      </c>
      <c r="H80" s="209">
        <v>102.751548550357</v>
      </c>
      <c r="I80" s="209">
        <v>103.639095540269</v>
      </c>
      <c r="J80" s="209">
        <v>103.34736297598501</v>
      </c>
      <c r="K80" s="209">
        <v>108.060934174057</v>
      </c>
      <c r="L80" s="209">
        <v>108.811848242838</v>
      </c>
      <c r="M80" s="209">
        <v>104.58956588251699</v>
      </c>
      <c r="N80" s="209">
        <v>106.249435768742</v>
      </c>
      <c r="O80" s="209">
        <v>106.99731861347701</v>
      </c>
      <c r="P80" s="212">
        <v>100.87016447888401</v>
      </c>
    </row>
    <row r="81" spans="2:16" x14ac:dyDescent="0.35">
      <c r="B81" s="211">
        <v>43922</v>
      </c>
      <c r="C81" s="209">
        <v>104.668949614233</v>
      </c>
      <c r="D81" s="209">
        <v>102.924434303403</v>
      </c>
      <c r="E81" s="209">
        <v>101.304666275686</v>
      </c>
      <c r="F81" s="209">
        <v>105.673386882152</v>
      </c>
      <c r="G81" s="209">
        <v>106.304430038611</v>
      </c>
      <c r="H81" s="209">
        <v>103.88763949617601</v>
      </c>
      <c r="I81" s="209">
        <v>111.858724767596</v>
      </c>
      <c r="J81" s="209">
        <v>107.04118407947099</v>
      </c>
      <c r="K81" s="209">
        <v>115.76450325610401</v>
      </c>
      <c r="L81" s="209">
        <v>117.07418785949</v>
      </c>
      <c r="M81" s="209">
        <v>108.74466827777</v>
      </c>
      <c r="N81" s="209">
        <v>110.884087347579</v>
      </c>
      <c r="O81" s="209">
        <v>111.73788415842699</v>
      </c>
      <c r="P81" s="212">
        <v>102.53353138457101</v>
      </c>
    </row>
    <row r="82" spans="2:16" x14ac:dyDescent="0.35">
      <c r="B82" s="211">
        <v>43952</v>
      </c>
      <c r="C82" s="209">
        <v>104.141031040515</v>
      </c>
      <c r="D82" s="209">
        <v>102.707316410196</v>
      </c>
      <c r="E82" s="209">
        <v>101.38172897454</v>
      </c>
      <c r="F82" s="209">
        <v>103.41369494320099</v>
      </c>
      <c r="G82" s="209">
        <v>106.227010148452</v>
      </c>
      <c r="H82" s="209">
        <v>103.753301741599</v>
      </c>
      <c r="I82" s="209">
        <v>112.72897182613799</v>
      </c>
      <c r="J82" s="209">
        <v>107.033660687283</v>
      </c>
      <c r="K82" s="209">
        <v>114.31822982465501</v>
      </c>
      <c r="L82" s="209">
        <v>114.02295639493801</v>
      </c>
      <c r="M82" s="209">
        <v>109.10638981897</v>
      </c>
      <c r="N82" s="209">
        <v>110.288025231985</v>
      </c>
      <c r="O82" s="209">
        <v>111.36367780962399</v>
      </c>
      <c r="P82" s="212">
        <v>101.93741953825</v>
      </c>
    </row>
    <row r="83" spans="2:16" x14ac:dyDescent="0.35">
      <c r="B83" s="211">
        <v>43983</v>
      </c>
      <c r="C83" s="209">
        <v>103.49482264169799</v>
      </c>
      <c r="D83" s="209">
        <v>102.578892789712</v>
      </c>
      <c r="E83" s="209">
        <v>101.448399843175</v>
      </c>
      <c r="F83" s="209">
        <v>101.14244133108301</v>
      </c>
      <c r="G83" s="209">
        <v>104.69209302687599</v>
      </c>
      <c r="H83" s="209">
        <v>103.274968078405</v>
      </c>
      <c r="I83" s="209">
        <v>110.579938301781</v>
      </c>
      <c r="J83" s="209">
        <v>105.468648669475</v>
      </c>
      <c r="K83" s="209">
        <v>111.616182136943</v>
      </c>
      <c r="L83" s="209">
        <v>109.809686276088</v>
      </c>
      <c r="M83" s="209">
        <v>107.05674711754401</v>
      </c>
      <c r="N83" s="209">
        <v>107.62800027576201</v>
      </c>
      <c r="O83" s="209">
        <v>108.74559839772699</v>
      </c>
      <c r="P83" s="212">
        <v>101.58446526756801</v>
      </c>
    </row>
    <row r="84" spans="2:16" x14ac:dyDescent="0.35">
      <c r="B84" s="211">
        <v>44013</v>
      </c>
      <c r="C84" s="209">
        <v>104.481839333954</v>
      </c>
      <c r="D84" s="209">
        <v>103.718281482161</v>
      </c>
      <c r="E84" s="209">
        <v>101.514773670568</v>
      </c>
      <c r="F84" s="209">
        <v>101.928447507181</v>
      </c>
      <c r="G84" s="209">
        <v>105.770105453611</v>
      </c>
      <c r="H84" s="209">
        <v>103.527273206516</v>
      </c>
      <c r="I84" s="209">
        <v>117.20227280405</v>
      </c>
      <c r="J84" s="209">
        <v>105.98364238855601</v>
      </c>
      <c r="K84" s="209">
        <v>112.91758352042299</v>
      </c>
      <c r="L84" s="209">
        <v>111.664589075141</v>
      </c>
      <c r="M84" s="209">
        <v>107.508626889993</v>
      </c>
      <c r="N84" s="209">
        <v>109.250528804059</v>
      </c>
      <c r="O84" s="209">
        <v>109.622005373691</v>
      </c>
      <c r="P84" s="212">
        <v>101.871948354693</v>
      </c>
    </row>
    <row r="85" spans="2:16" x14ac:dyDescent="0.35">
      <c r="B85" s="211">
        <v>44044</v>
      </c>
      <c r="C85" s="209">
        <v>104.85401174730301</v>
      </c>
      <c r="D85" s="209">
        <v>104.201825388015</v>
      </c>
      <c r="E85" s="209">
        <v>101.104692602165</v>
      </c>
      <c r="F85" s="209">
        <v>103.36348357206801</v>
      </c>
      <c r="G85" s="209">
        <v>105.680662050553</v>
      </c>
      <c r="H85" s="209">
        <v>103.89484955451</v>
      </c>
      <c r="I85" s="209">
        <v>124.34475374340001</v>
      </c>
      <c r="J85" s="209">
        <v>105.98215735858101</v>
      </c>
      <c r="K85" s="209">
        <v>112.17039009271301</v>
      </c>
      <c r="L85" s="209">
        <v>110.829268822936</v>
      </c>
      <c r="M85" s="209">
        <v>107.166394217438</v>
      </c>
      <c r="N85" s="209">
        <v>108.874140806474</v>
      </c>
      <c r="O85" s="209">
        <v>109.534182898748</v>
      </c>
      <c r="P85" s="212">
        <v>101.977533333436</v>
      </c>
    </row>
    <row r="86" spans="2:16" x14ac:dyDescent="0.35">
      <c r="B86" s="211">
        <v>44075</v>
      </c>
      <c r="C86" s="209">
        <v>104.483432542836</v>
      </c>
      <c r="D86" s="209">
        <v>103.714425660782</v>
      </c>
      <c r="E86" s="209">
        <v>101.959223202807</v>
      </c>
      <c r="F86" s="209">
        <v>103.69432182443499</v>
      </c>
      <c r="G86" s="209">
        <v>105.054361321811</v>
      </c>
      <c r="H86" s="209">
        <v>103.95293537132601</v>
      </c>
      <c r="I86" s="209">
        <v>120.751388641036</v>
      </c>
      <c r="J86" s="209">
        <v>105.249928907715</v>
      </c>
      <c r="K86" s="209">
        <v>108.417666579879</v>
      </c>
      <c r="L86" s="209">
        <v>108.832661809671</v>
      </c>
      <c r="M86" s="209">
        <v>106.602049937864</v>
      </c>
      <c r="N86" s="209">
        <v>108.007303874993</v>
      </c>
      <c r="O86" s="209">
        <v>108.939715101497</v>
      </c>
      <c r="P86" s="212">
        <v>102.48391486395199</v>
      </c>
    </row>
    <row r="87" spans="2:16" ht="18.75" thickBot="1" x14ac:dyDescent="0.4">
      <c r="B87" s="213">
        <v>44105</v>
      </c>
      <c r="C87" s="214">
        <v>104.544548056715</v>
      </c>
      <c r="D87" s="214">
        <v>103.694813997138</v>
      </c>
      <c r="E87" s="214">
        <v>101.586891918623</v>
      </c>
      <c r="F87" s="214">
        <v>103.826389758818</v>
      </c>
      <c r="G87" s="214">
        <v>105.171212965002</v>
      </c>
      <c r="H87" s="214">
        <v>104.069435249641</v>
      </c>
      <c r="I87" s="214">
        <v>118.850867902213</v>
      </c>
      <c r="J87" s="214">
        <v>105.45971303054399</v>
      </c>
      <c r="K87" s="214">
        <v>107.91917160255301</v>
      </c>
      <c r="L87" s="214">
        <v>108.46450640134201</v>
      </c>
      <c r="M87" s="214">
        <v>106.48561476953201</v>
      </c>
      <c r="N87" s="214">
        <v>107.580535740328</v>
      </c>
      <c r="O87" s="214">
        <v>109.102570823926</v>
      </c>
      <c r="P87" s="215">
        <v>103.20319175212801</v>
      </c>
    </row>
    <row r="88" spans="2:16" x14ac:dyDescent="0.35">
      <c r="B88" s="116" t="s">
        <v>422</v>
      </c>
    </row>
    <row r="89" spans="2:16" x14ac:dyDescent="0.35"/>
    <row r="90" spans="2:16" x14ac:dyDescent="0.35"/>
    <row r="91" spans="2:16" x14ac:dyDescent="0.35"/>
    <row r="92" spans="2:16" x14ac:dyDescent="0.35"/>
  </sheetData>
  <mergeCells count="1">
    <mergeCell ref="B1:P1"/>
  </mergeCells>
  <hyperlinks>
    <hyperlink ref="P2" location="Contenido!A1" display="regresar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44546A"/>
  </sheetPr>
  <dimension ref="A1:P21"/>
  <sheetViews>
    <sheetView showGridLines="0" zoomScale="70" zoomScaleNormal="70" workbookViewId="0">
      <selection activeCell="D17" sqref="D17"/>
    </sheetView>
  </sheetViews>
  <sheetFormatPr baseColWidth="10" defaultColWidth="0" defaultRowHeight="15" customHeight="1" zeroHeight="1" x14ac:dyDescent="0.25"/>
  <cols>
    <col min="1" max="1" width="3.7109375" customWidth="1"/>
    <col min="2" max="2" width="17.28515625" customWidth="1"/>
    <col min="3" max="3" width="49.42578125" customWidth="1"/>
    <col min="4" max="4" width="20.7109375" bestFit="1" customWidth="1"/>
    <col min="5" max="5" width="45" customWidth="1"/>
    <col min="6" max="6" width="18.28515625" hidden="1" customWidth="1"/>
    <col min="7" max="7" width="16.28515625" hidden="1" customWidth="1"/>
    <col min="8" max="8" width="17.7109375" hidden="1" customWidth="1"/>
    <col min="9" max="9" width="19" hidden="1" customWidth="1"/>
    <col min="10" max="12" width="11.42578125" hidden="1" customWidth="1"/>
    <col min="13" max="16" width="0" hidden="1" customWidth="1"/>
    <col min="17" max="16384" width="11.42578125" hidden="1"/>
  </cols>
  <sheetData>
    <row r="1" spans="2:16" ht="21.75" x14ac:dyDescent="0.35">
      <c r="B1" s="698" t="s">
        <v>600</v>
      </c>
      <c r="C1" s="698"/>
      <c r="D1" s="698"/>
      <c r="E1" s="698"/>
      <c r="F1" s="342"/>
      <c r="G1" s="342"/>
      <c r="H1" s="342"/>
      <c r="I1" s="342"/>
      <c r="J1" s="342"/>
      <c r="K1" s="342"/>
      <c r="L1" s="342"/>
      <c r="M1" s="342"/>
      <c r="N1" s="42"/>
      <c r="O1" s="42"/>
      <c r="P1" s="42"/>
    </row>
    <row r="2" spans="2:16" x14ac:dyDescent="0.25">
      <c r="E2" s="371" t="s">
        <v>605</v>
      </c>
    </row>
    <row r="3" spans="2:16" ht="15" customHeight="1" x14ac:dyDescent="0.25"/>
    <row r="4" spans="2:16" ht="18.75" thickBot="1" x14ac:dyDescent="0.4">
      <c r="E4" s="13"/>
    </row>
    <row r="5" spans="2:16" ht="18" x14ac:dyDescent="0.35">
      <c r="C5" s="631" t="s">
        <v>620</v>
      </c>
      <c r="D5" s="632">
        <v>1012604501.53</v>
      </c>
      <c r="E5" s="13"/>
    </row>
    <row r="6" spans="2:16" ht="15" customHeight="1" x14ac:dyDescent="0.35">
      <c r="C6" s="633" t="s">
        <v>610</v>
      </c>
      <c r="D6" s="634">
        <v>2.2417271582708037E-2</v>
      </c>
      <c r="E6" s="13"/>
    </row>
    <row r="7" spans="2:16" ht="15" customHeight="1" thickBot="1" x14ac:dyDescent="0.4">
      <c r="C7" s="635" t="s">
        <v>622</v>
      </c>
      <c r="D7" s="636">
        <f>D5*(1+D6)</f>
        <v>1035304331.6466707</v>
      </c>
      <c r="E7" s="13"/>
      <c r="H7" s="310"/>
    </row>
    <row r="8" spans="2:16" ht="15" customHeight="1" x14ac:dyDescent="0.35">
      <c r="C8" s="13" t="s">
        <v>569</v>
      </c>
      <c r="D8" s="13"/>
      <c r="E8" s="13"/>
    </row>
    <row r="9" spans="2:16" ht="18.75" thickBot="1" x14ac:dyDescent="0.4">
      <c r="C9" s="13"/>
      <c r="D9" s="13"/>
      <c r="E9" s="13"/>
    </row>
    <row r="10" spans="2:16" ht="36" x14ac:dyDescent="0.35">
      <c r="C10" s="388" t="s">
        <v>475</v>
      </c>
      <c r="E10" s="388" t="s">
        <v>473</v>
      </c>
    </row>
    <row r="11" spans="2:16" ht="15" customHeight="1" thickBot="1" x14ac:dyDescent="0.4">
      <c r="C11" s="389">
        <f>314545784*1000</f>
        <v>314545784000</v>
      </c>
      <c r="E11" s="390">
        <f>D7/C11</f>
        <v>3.2914265086658122E-3</v>
      </c>
    </row>
    <row r="12" spans="2:16" ht="15" customHeight="1" thickBot="1" x14ac:dyDescent="0.4">
      <c r="E12" s="341"/>
    </row>
    <row r="13" spans="2:16" ht="18" x14ac:dyDescent="0.35">
      <c r="C13" s="391" t="s">
        <v>474</v>
      </c>
      <c r="E13" s="391" t="s">
        <v>472</v>
      </c>
    </row>
    <row r="14" spans="2:16" ht="18.75" thickBot="1" x14ac:dyDescent="0.4">
      <c r="C14" s="389">
        <f>11400931*1000</f>
        <v>11400931000</v>
      </c>
      <c r="E14" s="389">
        <f>C14*E11</f>
        <v>37525326.516869828</v>
      </c>
    </row>
    <row r="15" spans="2:16" ht="18.75" thickBot="1" x14ac:dyDescent="0.4">
      <c r="C15" s="341"/>
      <c r="E15" s="373"/>
      <c r="I15" s="309"/>
    </row>
    <row r="16" spans="2:16" ht="18" x14ac:dyDescent="0.35">
      <c r="C16" s="391" t="s">
        <v>470</v>
      </c>
      <c r="E16" s="391" t="s">
        <v>471</v>
      </c>
    </row>
    <row r="17" spans="3:5" ht="18.75" thickBot="1" x14ac:dyDescent="0.4">
      <c r="C17" s="575">
        <f>C11-D7</f>
        <v>313510479668.35333</v>
      </c>
      <c r="E17" s="575">
        <f>C14-E14</f>
        <v>11363405673.48313</v>
      </c>
    </row>
    <row r="18" spans="3:5" x14ac:dyDescent="0.25">
      <c r="C18" s="340"/>
      <c r="E18" s="340"/>
    </row>
    <row r="19" spans="3:5" x14ac:dyDescent="0.25"/>
    <row r="20" spans="3:5" x14ac:dyDescent="0.25"/>
    <row r="21" spans="3:5" ht="15" customHeight="1" x14ac:dyDescent="0.25">
      <c r="C21" s="340"/>
    </row>
  </sheetData>
  <mergeCells count="1">
    <mergeCell ref="B1:E1"/>
  </mergeCells>
  <hyperlinks>
    <hyperlink ref="E2" location="Contenido!A1" display="Regresar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44546A"/>
  </sheetPr>
  <dimension ref="A1:W50"/>
  <sheetViews>
    <sheetView showGridLines="0" zoomScale="70" zoomScaleNormal="70" workbookViewId="0">
      <selection activeCell="F20" sqref="F20"/>
    </sheetView>
  </sheetViews>
  <sheetFormatPr baseColWidth="10" defaultColWidth="0" defaultRowHeight="18" zeroHeight="1" x14ac:dyDescent="0.35"/>
  <cols>
    <col min="1" max="1" width="3.7109375" style="82" customWidth="1"/>
    <col min="2" max="2" width="11.5703125" style="82" customWidth="1"/>
    <col min="3" max="3" width="23.85546875" style="82" customWidth="1"/>
    <col min="4" max="4" width="18.85546875" style="82" customWidth="1"/>
    <col min="5" max="5" width="18.7109375" style="82" customWidth="1"/>
    <col min="6" max="6" width="17.85546875" style="82" bestFit="1" customWidth="1"/>
    <col min="7" max="7" width="13.85546875" style="82" bestFit="1" customWidth="1"/>
    <col min="8" max="8" width="11.5703125" style="82" customWidth="1"/>
    <col min="9" max="9" width="15.5703125" style="82" bestFit="1" customWidth="1"/>
    <col min="10" max="10" width="11.5703125" style="82" customWidth="1"/>
    <col min="11" max="11" width="18.28515625" style="82" bestFit="1" customWidth="1"/>
    <col min="12" max="13" width="11.5703125" style="82" customWidth="1"/>
    <col min="14" max="14" width="39.7109375" style="82" customWidth="1"/>
    <col min="15" max="15" width="13" style="82" bestFit="1" customWidth="1"/>
    <col min="16" max="16" width="18" style="82" bestFit="1" customWidth="1"/>
    <col min="17" max="17" width="41.7109375" style="82" customWidth="1"/>
    <col min="18" max="18" width="11.5703125" style="82" customWidth="1"/>
    <col min="19" max="20" width="11.5703125" style="82" hidden="1" customWidth="1"/>
    <col min="21" max="21" width="27.7109375" style="82" hidden="1" customWidth="1"/>
    <col min="22" max="23" width="0" style="82" hidden="1" customWidth="1"/>
    <col min="24" max="16384" width="11.5703125" style="82" hidden="1"/>
  </cols>
  <sheetData>
    <row r="1" spans="2:23" ht="21.75" x14ac:dyDescent="0.35">
      <c r="B1" s="658" t="s">
        <v>633</v>
      </c>
      <c r="C1" s="658"/>
      <c r="D1" s="658"/>
      <c r="E1" s="658"/>
      <c r="F1" s="658"/>
      <c r="G1" s="658"/>
      <c r="H1" s="658"/>
      <c r="I1" s="658"/>
      <c r="J1" s="658"/>
      <c r="K1" s="658"/>
      <c r="L1" s="658"/>
      <c r="M1" s="658"/>
      <c r="N1" s="658"/>
      <c r="O1" s="658"/>
      <c r="P1" s="366"/>
      <c r="Q1" s="366"/>
      <c r="R1" s="366"/>
    </row>
    <row r="2" spans="2:23" x14ac:dyDescent="0.35">
      <c r="R2" s="372" t="s">
        <v>605</v>
      </c>
    </row>
    <row r="3" spans="2:23" x14ac:dyDescent="0.35">
      <c r="B3" s="343" t="s">
        <v>499</v>
      </c>
      <c r="C3" s="366"/>
      <c r="D3" s="366"/>
      <c r="E3" s="366"/>
      <c r="F3" s="366"/>
      <c r="G3" s="366"/>
      <c r="H3" s="366"/>
      <c r="I3" s="366"/>
      <c r="J3" s="366"/>
      <c r="K3" s="366"/>
      <c r="L3" s="366"/>
      <c r="M3" s="366"/>
      <c r="N3" s="366"/>
      <c r="O3" s="366"/>
      <c r="P3" s="366"/>
      <c r="Q3" s="366"/>
      <c r="R3" s="366"/>
      <c r="S3" s="12"/>
    </row>
    <row r="4" spans="2:23" x14ac:dyDescent="0.35"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12"/>
      <c r="R4" s="12"/>
      <c r="S4" s="12"/>
    </row>
    <row r="5" spans="2:23" x14ac:dyDescent="0.35">
      <c r="B5" s="13"/>
      <c r="C5" s="355"/>
      <c r="D5" s="355" t="s">
        <v>606</v>
      </c>
      <c r="E5" s="355"/>
      <c r="F5" s="355"/>
      <c r="G5" s="355"/>
      <c r="H5" s="355"/>
      <c r="I5" s="355"/>
      <c r="J5" s="26">
        <v>8.0048275144278383E-2</v>
      </c>
      <c r="K5" s="367"/>
      <c r="L5" s="355"/>
      <c r="M5" s="355"/>
      <c r="N5" s="355"/>
      <c r="O5" s="355"/>
      <c r="P5" s="355"/>
      <c r="Q5" s="12"/>
      <c r="R5" s="12"/>
      <c r="S5" s="12"/>
    </row>
    <row r="6" spans="2:23" x14ac:dyDescent="0.35">
      <c r="B6" s="356"/>
      <c r="C6" s="356"/>
      <c r="D6" s="356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12"/>
      <c r="R6" s="12"/>
      <c r="S6" s="12"/>
    </row>
    <row r="7" spans="2:23" x14ac:dyDescent="0.35">
      <c r="B7" s="343" t="s">
        <v>498</v>
      </c>
      <c r="C7" s="366"/>
      <c r="D7" s="366"/>
      <c r="E7" s="366"/>
      <c r="F7" s="366"/>
      <c r="G7" s="366"/>
      <c r="H7" s="366"/>
      <c r="I7" s="366"/>
      <c r="J7" s="366"/>
      <c r="K7" s="366"/>
      <c r="L7" s="366"/>
      <c r="M7" s="366"/>
      <c r="N7" s="366"/>
      <c r="O7" s="366"/>
      <c r="P7" s="366"/>
      <c r="Q7" s="366"/>
      <c r="R7" s="366"/>
      <c r="S7" s="12"/>
    </row>
    <row r="8" spans="2:23" s="13" customFormat="1" ht="18.75" thickBot="1" x14ac:dyDescent="0.4">
      <c r="E8" s="368"/>
      <c r="F8" s="58"/>
    </row>
    <row r="9" spans="2:23" ht="18.75" thickBot="1" x14ac:dyDescent="0.4">
      <c r="B9" s="355"/>
      <c r="C9" s="355"/>
      <c r="D9" s="355"/>
      <c r="E9" s="369"/>
      <c r="F9" s="370"/>
      <c r="G9" s="355"/>
      <c r="H9" s="13"/>
      <c r="I9" s="355"/>
      <c r="J9" s="355"/>
      <c r="K9" s="355"/>
      <c r="L9" s="355"/>
      <c r="M9" s="355"/>
      <c r="N9" s="702" t="s">
        <v>497</v>
      </c>
      <c r="O9" s="703"/>
      <c r="P9" s="704"/>
      <c r="Q9" s="355"/>
      <c r="R9" s="355"/>
      <c r="S9" s="357"/>
      <c r="U9" s="700"/>
      <c r="V9" s="700"/>
      <c r="W9" s="700"/>
    </row>
    <row r="10" spans="2:23" x14ac:dyDescent="0.35">
      <c r="B10" s="400" t="s">
        <v>496</v>
      </c>
      <c r="C10" s="401" t="s">
        <v>495</v>
      </c>
      <c r="D10" s="401" t="s">
        <v>494</v>
      </c>
      <c r="E10" s="402" t="s">
        <v>493</v>
      </c>
      <c r="F10" s="402" t="s">
        <v>16</v>
      </c>
      <c r="G10" s="401" t="s">
        <v>494</v>
      </c>
      <c r="H10" s="402" t="s">
        <v>493</v>
      </c>
      <c r="I10" s="402" t="s">
        <v>16</v>
      </c>
      <c r="J10" s="402" t="s">
        <v>492</v>
      </c>
      <c r="K10" s="403" t="s">
        <v>491</v>
      </c>
      <c r="L10" s="355"/>
      <c r="M10" s="357"/>
      <c r="N10" s="413" t="s">
        <v>490</v>
      </c>
      <c r="O10" s="412" t="s">
        <v>489</v>
      </c>
      <c r="P10" s="414" t="s">
        <v>568</v>
      </c>
      <c r="Q10" s="358"/>
      <c r="R10" s="358"/>
      <c r="S10" s="357"/>
      <c r="U10" s="318"/>
      <c r="V10" s="317"/>
      <c r="W10" s="317"/>
    </row>
    <row r="11" spans="2:23" x14ac:dyDescent="0.35">
      <c r="B11" s="404">
        <v>1</v>
      </c>
      <c r="C11" s="392">
        <v>2020</v>
      </c>
      <c r="D11" s="393">
        <v>7641658.5199999996</v>
      </c>
      <c r="E11" s="394">
        <f t="shared" ref="E11:E36" si="0">PMT($J$5,$P$11,-$D$11)</f>
        <v>707206.03122507804</v>
      </c>
      <c r="F11" s="394">
        <f>$D$11/$P$11</f>
        <v>293909.94307692308</v>
      </c>
      <c r="G11" s="395">
        <v>65028352.530000001</v>
      </c>
      <c r="H11" s="394">
        <f t="shared" ref="H11:H30" si="1">PMT($J$5,$P$12,-$G$11)</f>
        <v>6625660.9013775755</v>
      </c>
      <c r="I11" s="396">
        <f>$G$11/$P$12</f>
        <v>3251417.6265000002</v>
      </c>
      <c r="J11" s="397">
        <f t="shared" ref="J11:J40" si="2">C11</f>
        <v>2020</v>
      </c>
      <c r="K11" s="405">
        <f t="shared" ref="K11:K40" si="3">E11+H11+F11+I11</f>
        <v>10878194.502179578</v>
      </c>
      <c r="L11" s="359"/>
      <c r="M11" s="357"/>
      <c r="N11" s="415" t="s">
        <v>488</v>
      </c>
      <c r="O11" s="398">
        <v>7641658.5199999996</v>
      </c>
      <c r="P11" s="644">
        <v>26</v>
      </c>
      <c r="Q11" s="360"/>
      <c r="R11" s="128"/>
      <c r="S11" s="361"/>
      <c r="U11" s="316"/>
      <c r="V11" s="313"/>
      <c r="W11" s="313"/>
    </row>
    <row r="12" spans="2:23" x14ac:dyDescent="0.35">
      <c r="B12" s="404">
        <v>2</v>
      </c>
      <c r="C12" s="392">
        <v>2021</v>
      </c>
      <c r="D12" s="399"/>
      <c r="E12" s="394">
        <f t="shared" si="0"/>
        <v>707206.03122507804</v>
      </c>
      <c r="F12" s="394">
        <f t="shared" ref="F12:F36" si="4">$D$11/$P$11</f>
        <v>293909.94307692308</v>
      </c>
      <c r="G12" s="392"/>
      <c r="H12" s="394">
        <f t="shared" si="1"/>
        <v>6625660.9013775755</v>
      </c>
      <c r="I12" s="396">
        <f t="shared" ref="I12:I30" si="5">$G$11/$P$12</f>
        <v>3251417.6265000002</v>
      </c>
      <c r="J12" s="397">
        <f t="shared" si="2"/>
        <v>2021</v>
      </c>
      <c r="K12" s="405">
        <f t="shared" si="3"/>
        <v>10878194.502179578</v>
      </c>
      <c r="L12" s="359"/>
      <c r="M12" s="357"/>
      <c r="N12" s="415" t="s">
        <v>487</v>
      </c>
      <c r="O12" s="398">
        <v>65028352.530000001</v>
      </c>
      <c r="P12" s="644">
        <v>20</v>
      </c>
      <c r="Q12" s="360"/>
      <c r="R12" s="128"/>
      <c r="S12" s="361"/>
      <c r="U12" s="316"/>
      <c r="V12" s="313"/>
      <c r="W12" s="313"/>
    </row>
    <row r="13" spans="2:23" ht="18.75" thickBot="1" x14ac:dyDescent="0.4">
      <c r="B13" s="404">
        <v>3</v>
      </c>
      <c r="C13" s="392">
        <v>2022</v>
      </c>
      <c r="D13" s="399"/>
      <c r="E13" s="394">
        <f t="shared" si="0"/>
        <v>707206.03122507804</v>
      </c>
      <c r="F13" s="394">
        <f t="shared" si="4"/>
        <v>293909.94307692308</v>
      </c>
      <c r="G13" s="392"/>
      <c r="H13" s="394">
        <f t="shared" si="1"/>
        <v>6625660.9013775755</v>
      </c>
      <c r="I13" s="396">
        <f t="shared" si="5"/>
        <v>3251417.6265000002</v>
      </c>
      <c r="J13" s="397">
        <f t="shared" si="2"/>
        <v>2022</v>
      </c>
      <c r="K13" s="405">
        <f t="shared" si="3"/>
        <v>10878194.502179578</v>
      </c>
      <c r="L13" s="359"/>
      <c r="M13" s="357"/>
      <c r="N13" s="416" t="s">
        <v>95</v>
      </c>
      <c r="O13" s="417">
        <f>SUM(O11:O12)</f>
        <v>72670011.049999997</v>
      </c>
      <c r="P13" s="418"/>
      <c r="Q13" s="357"/>
      <c r="R13" s="357"/>
      <c r="S13" s="357"/>
      <c r="U13" s="315"/>
      <c r="V13" s="314"/>
      <c r="W13" s="313"/>
    </row>
    <row r="14" spans="2:23" x14ac:dyDescent="0.35">
      <c r="B14" s="404">
        <v>4</v>
      </c>
      <c r="C14" s="392">
        <v>2023</v>
      </c>
      <c r="D14" s="399"/>
      <c r="E14" s="394">
        <f t="shared" si="0"/>
        <v>707206.03122507804</v>
      </c>
      <c r="F14" s="394">
        <f t="shared" si="4"/>
        <v>293909.94307692308</v>
      </c>
      <c r="G14" s="392"/>
      <c r="H14" s="394">
        <f t="shared" si="1"/>
        <v>6625660.9013775755</v>
      </c>
      <c r="I14" s="396">
        <f t="shared" si="5"/>
        <v>3251417.6265000002</v>
      </c>
      <c r="J14" s="397">
        <f t="shared" si="2"/>
        <v>2023</v>
      </c>
      <c r="K14" s="405">
        <f t="shared" si="3"/>
        <v>10878194.502179578</v>
      </c>
      <c r="L14" s="359"/>
      <c r="M14" s="355"/>
      <c r="N14" s="355" t="s">
        <v>569</v>
      </c>
      <c r="O14" s="355"/>
      <c r="P14" s="355"/>
      <c r="Q14" s="357"/>
      <c r="R14" s="357"/>
      <c r="S14" s="357"/>
      <c r="U14" s="312"/>
      <c r="V14" s="312"/>
      <c r="W14" s="312"/>
    </row>
    <row r="15" spans="2:23" x14ac:dyDescent="0.35">
      <c r="B15" s="404">
        <v>5</v>
      </c>
      <c r="C15" s="392">
        <v>2024</v>
      </c>
      <c r="D15" s="399"/>
      <c r="E15" s="394">
        <f t="shared" si="0"/>
        <v>707206.03122507804</v>
      </c>
      <c r="F15" s="394">
        <f t="shared" si="4"/>
        <v>293909.94307692308</v>
      </c>
      <c r="G15" s="392"/>
      <c r="H15" s="394">
        <f t="shared" si="1"/>
        <v>6625660.9013775755</v>
      </c>
      <c r="I15" s="396">
        <f t="shared" si="5"/>
        <v>3251417.6265000002</v>
      </c>
      <c r="J15" s="397">
        <f t="shared" si="2"/>
        <v>2024</v>
      </c>
      <c r="K15" s="405">
        <f t="shared" si="3"/>
        <v>10878194.502179578</v>
      </c>
      <c r="L15" s="359"/>
      <c r="M15" s="355"/>
      <c r="N15" s="339"/>
      <c r="O15" s="355"/>
      <c r="P15" s="357"/>
      <c r="Q15" s="357"/>
      <c r="R15" s="357"/>
      <c r="S15" s="357"/>
      <c r="U15" s="320"/>
      <c r="V15" s="320"/>
      <c r="W15" s="320"/>
    </row>
    <row r="16" spans="2:23" x14ac:dyDescent="0.35">
      <c r="B16" s="404">
        <v>6</v>
      </c>
      <c r="C16" s="392">
        <v>2025</v>
      </c>
      <c r="D16" s="399"/>
      <c r="E16" s="394">
        <f t="shared" si="0"/>
        <v>707206.03122507804</v>
      </c>
      <c r="F16" s="394">
        <f t="shared" si="4"/>
        <v>293909.94307692308</v>
      </c>
      <c r="G16" s="392"/>
      <c r="H16" s="394">
        <f t="shared" si="1"/>
        <v>6625660.9013775755</v>
      </c>
      <c r="I16" s="396">
        <f t="shared" si="5"/>
        <v>3251417.6265000002</v>
      </c>
      <c r="J16" s="397">
        <f t="shared" si="2"/>
        <v>2025</v>
      </c>
      <c r="K16" s="405">
        <f t="shared" si="3"/>
        <v>10878194.502179578</v>
      </c>
      <c r="L16" s="359"/>
      <c r="M16" s="355"/>
      <c r="N16" s="362"/>
      <c r="O16" s="46"/>
      <c r="P16" s="357"/>
      <c r="Q16" s="357"/>
      <c r="R16" s="357"/>
      <c r="S16" s="357"/>
    </row>
    <row r="17" spans="2:19" ht="18.75" thickBot="1" x14ac:dyDescent="0.4">
      <c r="B17" s="404">
        <v>7</v>
      </c>
      <c r="C17" s="392">
        <v>2026</v>
      </c>
      <c r="D17" s="399"/>
      <c r="E17" s="394">
        <f t="shared" si="0"/>
        <v>707206.03122507804</v>
      </c>
      <c r="F17" s="394">
        <f t="shared" si="4"/>
        <v>293909.94307692308</v>
      </c>
      <c r="G17" s="392"/>
      <c r="H17" s="394">
        <f t="shared" si="1"/>
        <v>6625660.9013775755</v>
      </c>
      <c r="I17" s="396">
        <f t="shared" si="5"/>
        <v>3251417.6265000002</v>
      </c>
      <c r="J17" s="397">
        <f t="shared" si="2"/>
        <v>2026</v>
      </c>
      <c r="K17" s="405">
        <f t="shared" si="3"/>
        <v>10878194.502179578</v>
      </c>
      <c r="L17" s="359"/>
      <c r="M17" s="355"/>
      <c r="N17" s="355"/>
      <c r="O17" s="355"/>
      <c r="P17" s="357"/>
      <c r="Q17" s="357"/>
      <c r="R17" s="357"/>
      <c r="S17" s="357"/>
    </row>
    <row r="18" spans="2:19" ht="18.75" thickBot="1" x14ac:dyDescent="0.4">
      <c r="B18" s="404">
        <v>8</v>
      </c>
      <c r="C18" s="392">
        <v>2027</v>
      </c>
      <c r="D18" s="399"/>
      <c r="E18" s="394">
        <f t="shared" si="0"/>
        <v>707206.03122507804</v>
      </c>
      <c r="F18" s="394">
        <f t="shared" si="4"/>
        <v>293909.94307692308</v>
      </c>
      <c r="G18" s="392"/>
      <c r="H18" s="394">
        <f t="shared" si="1"/>
        <v>6625660.9013775755</v>
      </c>
      <c r="I18" s="396">
        <f t="shared" si="5"/>
        <v>3251417.6265000002</v>
      </c>
      <c r="J18" s="397">
        <f t="shared" si="2"/>
        <v>2027</v>
      </c>
      <c r="K18" s="405">
        <f t="shared" si="3"/>
        <v>10878194.502179578</v>
      </c>
      <c r="L18" s="359"/>
      <c r="M18" s="355"/>
      <c r="N18" s="355"/>
      <c r="O18" s="355"/>
      <c r="P18" s="357"/>
      <c r="Q18" s="696" t="s">
        <v>486</v>
      </c>
      <c r="R18" s="701"/>
      <c r="S18" s="357"/>
    </row>
    <row r="19" spans="2:19" ht="16.149999999999999" customHeight="1" thickBot="1" x14ac:dyDescent="0.4">
      <c r="B19" s="404">
        <v>9</v>
      </c>
      <c r="C19" s="392">
        <v>2028</v>
      </c>
      <c r="D19" s="399"/>
      <c r="E19" s="394">
        <f t="shared" si="0"/>
        <v>707206.03122507804</v>
      </c>
      <c r="F19" s="394">
        <f t="shared" si="4"/>
        <v>293909.94307692308</v>
      </c>
      <c r="G19" s="392"/>
      <c r="H19" s="394">
        <f t="shared" si="1"/>
        <v>6625660.9013775755</v>
      </c>
      <c r="I19" s="396">
        <f t="shared" si="5"/>
        <v>3251417.6265000002</v>
      </c>
      <c r="J19" s="397">
        <f t="shared" si="2"/>
        <v>2028</v>
      </c>
      <c r="K19" s="405">
        <f t="shared" si="3"/>
        <v>10878194.502179578</v>
      </c>
      <c r="L19" s="359"/>
      <c r="M19" s="355"/>
      <c r="N19" s="419" t="s">
        <v>485</v>
      </c>
      <c r="O19" s="423">
        <f>K11</f>
        <v>10878194.502179578</v>
      </c>
      <c r="P19" s="357"/>
      <c r="Q19" s="421" t="s">
        <v>609</v>
      </c>
      <c r="R19" s="422">
        <v>6.6623318033129625E-2</v>
      </c>
      <c r="S19" s="363"/>
    </row>
    <row r="20" spans="2:19" ht="14.45" customHeight="1" x14ac:dyDescent="0.35">
      <c r="B20" s="404">
        <v>10</v>
      </c>
      <c r="C20" s="392">
        <v>2029</v>
      </c>
      <c r="D20" s="399"/>
      <c r="E20" s="394">
        <f t="shared" si="0"/>
        <v>707206.03122507804</v>
      </c>
      <c r="F20" s="394">
        <f t="shared" si="4"/>
        <v>293909.94307692308</v>
      </c>
      <c r="G20" s="392"/>
      <c r="H20" s="394">
        <f t="shared" si="1"/>
        <v>6625660.9013775755</v>
      </c>
      <c r="I20" s="396">
        <f t="shared" si="5"/>
        <v>3251417.6265000002</v>
      </c>
      <c r="J20" s="397">
        <f t="shared" si="2"/>
        <v>2029</v>
      </c>
      <c r="K20" s="405">
        <f t="shared" si="3"/>
        <v>10878194.502179578</v>
      </c>
      <c r="L20" s="359"/>
      <c r="M20" s="355"/>
      <c r="N20" s="13"/>
      <c r="O20" s="364"/>
      <c r="P20" s="357"/>
      <c r="Q20" s="357"/>
      <c r="R20" s="357"/>
      <c r="S20" s="357"/>
    </row>
    <row r="21" spans="2:19" x14ac:dyDescent="0.35">
      <c r="B21" s="404">
        <v>11</v>
      </c>
      <c r="C21" s="392">
        <v>2030</v>
      </c>
      <c r="D21" s="399"/>
      <c r="E21" s="394">
        <f t="shared" si="0"/>
        <v>707206.03122507804</v>
      </c>
      <c r="F21" s="394">
        <f t="shared" si="4"/>
        <v>293909.94307692308</v>
      </c>
      <c r="G21" s="392"/>
      <c r="H21" s="394">
        <f t="shared" si="1"/>
        <v>6625660.9013775755</v>
      </c>
      <c r="I21" s="396">
        <f t="shared" si="5"/>
        <v>3251417.6265000002</v>
      </c>
      <c r="J21" s="397">
        <f t="shared" si="2"/>
        <v>2030</v>
      </c>
      <c r="K21" s="405">
        <f t="shared" si="3"/>
        <v>10878194.502179578</v>
      </c>
      <c r="L21" s="359"/>
      <c r="M21" s="355"/>
      <c r="N21" s="355"/>
      <c r="O21" s="355"/>
      <c r="P21" s="357"/>
      <c r="Q21" s="357"/>
      <c r="R21" s="357"/>
      <c r="S21" s="357"/>
    </row>
    <row r="22" spans="2:19" ht="18.75" thickBot="1" x14ac:dyDescent="0.4">
      <c r="B22" s="404">
        <v>12</v>
      </c>
      <c r="C22" s="392">
        <v>2031</v>
      </c>
      <c r="D22" s="399"/>
      <c r="E22" s="394">
        <f t="shared" si="0"/>
        <v>707206.03122507804</v>
      </c>
      <c r="F22" s="394">
        <f t="shared" si="4"/>
        <v>293909.94307692308</v>
      </c>
      <c r="G22" s="392"/>
      <c r="H22" s="394">
        <f t="shared" si="1"/>
        <v>6625660.9013775755</v>
      </c>
      <c r="I22" s="396">
        <f t="shared" si="5"/>
        <v>3251417.6265000002</v>
      </c>
      <c r="J22" s="397">
        <f t="shared" si="2"/>
        <v>2031</v>
      </c>
      <c r="K22" s="405">
        <f t="shared" si="3"/>
        <v>10878194.502179578</v>
      </c>
      <c r="L22" s="359"/>
      <c r="M22" s="355"/>
      <c r="N22" s="355"/>
      <c r="O22" s="355"/>
      <c r="P22" s="357"/>
      <c r="Q22" s="357"/>
      <c r="R22" s="357"/>
      <c r="S22" s="357"/>
    </row>
    <row r="23" spans="2:19" ht="14.45" customHeight="1" thickBot="1" x14ac:dyDescent="0.4">
      <c r="B23" s="404">
        <v>13</v>
      </c>
      <c r="C23" s="392">
        <v>2032</v>
      </c>
      <c r="D23" s="399"/>
      <c r="E23" s="394">
        <f t="shared" si="0"/>
        <v>707206.03122507804</v>
      </c>
      <c r="F23" s="394">
        <f t="shared" si="4"/>
        <v>293909.94307692308</v>
      </c>
      <c r="G23" s="392"/>
      <c r="H23" s="394">
        <f t="shared" si="1"/>
        <v>6625660.9013775755</v>
      </c>
      <c r="I23" s="396">
        <f t="shared" si="5"/>
        <v>3251417.6265000002</v>
      </c>
      <c r="J23" s="397">
        <f t="shared" si="2"/>
        <v>2032</v>
      </c>
      <c r="K23" s="405">
        <f t="shared" si="3"/>
        <v>10878194.502179578</v>
      </c>
      <c r="L23" s="355"/>
      <c r="M23" s="355"/>
      <c r="N23" s="419" t="s">
        <v>484</v>
      </c>
      <c r="O23" s="420">
        <f>O19*(1+R19)</f>
        <v>11602935.914124532</v>
      </c>
      <c r="P23" s="13"/>
      <c r="Q23" s="357"/>
      <c r="R23" s="357"/>
      <c r="S23" s="357"/>
    </row>
    <row r="24" spans="2:19" ht="14.45" customHeight="1" x14ac:dyDescent="0.35">
      <c r="B24" s="404">
        <v>14</v>
      </c>
      <c r="C24" s="392">
        <v>2033</v>
      </c>
      <c r="D24" s="399"/>
      <c r="E24" s="394">
        <f t="shared" si="0"/>
        <v>707206.03122507804</v>
      </c>
      <c r="F24" s="394">
        <f t="shared" si="4"/>
        <v>293909.94307692308</v>
      </c>
      <c r="G24" s="392"/>
      <c r="H24" s="394">
        <f t="shared" si="1"/>
        <v>6625660.9013775755</v>
      </c>
      <c r="I24" s="396">
        <f t="shared" si="5"/>
        <v>3251417.6265000002</v>
      </c>
      <c r="J24" s="397">
        <f t="shared" si="2"/>
        <v>2033</v>
      </c>
      <c r="K24" s="405">
        <f t="shared" si="3"/>
        <v>10878194.502179578</v>
      </c>
      <c r="L24" s="355"/>
      <c r="M24" s="355"/>
      <c r="N24" s="13"/>
      <c r="O24" s="365"/>
      <c r="P24" s="357"/>
      <c r="Q24" s="357"/>
      <c r="R24" s="357"/>
      <c r="S24" s="357"/>
    </row>
    <row r="25" spans="2:19" x14ac:dyDescent="0.35">
      <c r="B25" s="404">
        <v>15</v>
      </c>
      <c r="C25" s="392">
        <v>2034</v>
      </c>
      <c r="D25" s="399"/>
      <c r="E25" s="394">
        <f t="shared" si="0"/>
        <v>707206.03122507804</v>
      </c>
      <c r="F25" s="394">
        <f t="shared" si="4"/>
        <v>293909.94307692308</v>
      </c>
      <c r="G25" s="392"/>
      <c r="H25" s="394">
        <f t="shared" si="1"/>
        <v>6625660.9013775755</v>
      </c>
      <c r="I25" s="396">
        <f t="shared" si="5"/>
        <v>3251417.6265000002</v>
      </c>
      <c r="J25" s="397">
        <f t="shared" si="2"/>
        <v>2034</v>
      </c>
      <c r="K25" s="405">
        <f t="shared" si="3"/>
        <v>10878194.502179578</v>
      </c>
      <c r="L25" s="355"/>
      <c r="M25" s="355"/>
      <c r="N25" s="355"/>
      <c r="O25" s="355"/>
      <c r="P25" s="357"/>
      <c r="Q25" s="357"/>
      <c r="R25" s="357"/>
      <c r="S25" s="357"/>
    </row>
    <row r="26" spans="2:19" x14ac:dyDescent="0.35">
      <c r="B26" s="404">
        <v>16</v>
      </c>
      <c r="C26" s="392">
        <v>2035</v>
      </c>
      <c r="D26" s="399"/>
      <c r="E26" s="394">
        <f t="shared" si="0"/>
        <v>707206.03122507804</v>
      </c>
      <c r="F26" s="394">
        <f t="shared" si="4"/>
        <v>293909.94307692308</v>
      </c>
      <c r="G26" s="392"/>
      <c r="H26" s="394">
        <f t="shared" si="1"/>
        <v>6625660.9013775755</v>
      </c>
      <c r="I26" s="396">
        <f t="shared" si="5"/>
        <v>3251417.6265000002</v>
      </c>
      <c r="J26" s="397">
        <f t="shared" si="2"/>
        <v>2035</v>
      </c>
      <c r="K26" s="405">
        <f t="shared" si="3"/>
        <v>10878194.502179578</v>
      </c>
      <c r="L26" s="355"/>
      <c r="M26" s="355"/>
      <c r="N26" s="355"/>
      <c r="O26" s="355"/>
      <c r="P26" s="357"/>
      <c r="Q26" s="357"/>
      <c r="R26" s="357"/>
      <c r="S26" s="357"/>
    </row>
    <row r="27" spans="2:19" x14ac:dyDescent="0.35">
      <c r="B27" s="404">
        <v>17</v>
      </c>
      <c r="C27" s="392">
        <v>2036</v>
      </c>
      <c r="D27" s="399"/>
      <c r="E27" s="394">
        <f t="shared" si="0"/>
        <v>707206.03122507804</v>
      </c>
      <c r="F27" s="394">
        <f t="shared" si="4"/>
        <v>293909.94307692308</v>
      </c>
      <c r="G27" s="392"/>
      <c r="H27" s="394">
        <f t="shared" si="1"/>
        <v>6625660.9013775755</v>
      </c>
      <c r="I27" s="396">
        <f t="shared" si="5"/>
        <v>3251417.6265000002</v>
      </c>
      <c r="J27" s="397">
        <f t="shared" si="2"/>
        <v>2036</v>
      </c>
      <c r="K27" s="405">
        <f t="shared" si="3"/>
        <v>10878194.502179578</v>
      </c>
      <c r="L27" s="355"/>
      <c r="M27" s="355"/>
      <c r="N27" s="355"/>
      <c r="O27" s="355"/>
      <c r="P27" s="357"/>
      <c r="Q27" s="357"/>
      <c r="R27" s="357"/>
      <c r="S27" s="357"/>
    </row>
    <row r="28" spans="2:19" x14ac:dyDescent="0.35">
      <c r="B28" s="404">
        <v>18</v>
      </c>
      <c r="C28" s="392">
        <v>2037</v>
      </c>
      <c r="D28" s="399"/>
      <c r="E28" s="394">
        <f t="shared" si="0"/>
        <v>707206.03122507804</v>
      </c>
      <c r="F28" s="394">
        <f t="shared" si="4"/>
        <v>293909.94307692308</v>
      </c>
      <c r="G28" s="392"/>
      <c r="H28" s="394">
        <f t="shared" si="1"/>
        <v>6625660.9013775755</v>
      </c>
      <c r="I28" s="396">
        <f t="shared" si="5"/>
        <v>3251417.6265000002</v>
      </c>
      <c r="J28" s="397">
        <f t="shared" si="2"/>
        <v>2037</v>
      </c>
      <c r="K28" s="405">
        <f t="shared" si="3"/>
        <v>10878194.502179578</v>
      </c>
      <c r="L28" s="355"/>
      <c r="M28" s="355"/>
      <c r="N28" s="355"/>
      <c r="O28" s="355"/>
      <c r="P28" s="357"/>
      <c r="Q28" s="357"/>
      <c r="R28" s="357"/>
      <c r="S28" s="357"/>
    </row>
    <row r="29" spans="2:19" x14ac:dyDescent="0.35">
      <c r="B29" s="404">
        <v>19</v>
      </c>
      <c r="C29" s="392">
        <v>2038</v>
      </c>
      <c r="D29" s="399"/>
      <c r="E29" s="394">
        <f t="shared" si="0"/>
        <v>707206.03122507804</v>
      </c>
      <c r="F29" s="394">
        <f t="shared" si="4"/>
        <v>293909.94307692308</v>
      </c>
      <c r="G29" s="392"/>
      <c r="H29" s="394">
        <f t="shared" si="1"/>
        <v>6625660.9013775755</v>
      </c>
      <c r="I29" s="396">
        <f t="shared" si="5"/>
        <v>3251417.6265000002</v>
      </c>
      <c r="J29" s="397">
        <f t="shared" si="2"/>
        <v>2038</v>
      </c>
      <c r="K29" s="405">
        <f t="shared" si="3"/>
        <v>10878194.502179578</v>
      </c>
      <c r="L29" s="355"/>
      <c r="M29" s="355"/>
      <c r="N29" s="355"/>
      <c r="O29" s="355"/>
      <c r="P29" s="357"/>
      <c r="Q29" s="357"/>
      <c r="R29" s="357"/>
      <c r="S29" s="357"/>
    </row>
    <row r="30" spans="2:19" x14ac:dyDescent="0.35">
      <c r="B30" s="404">
        <v>20</v>
      </c>
      <c r="C30" s="392">
        <v>2039</v>
      </c>
      <c r="D30" s="399"/>
      <c r="E30" s="394">
        <f t="shared" si="0"/>
        <v>707206.03122507804</v>
      </c>
      <c r="F30" s="394">
        <f t="shared" si="4"/>
        <v>293909.94307692308</v>
      </c>
      <c r="G30" s="392"/>
      <c r="H30" s="394">
        <f t="shared" si="1"/>
        <v>6625660.9013775755</v>
      </c>
      <c r="I30" s="396">
        <f t="shared" si="5"/>
        <v>3251417.6265000002</v>
      </c>
      <c r="J30" s="397">
        <f t="shared" si="2"/>
        <v>2039</v>
      </c>
      <c r="K30" s="405">
        <f t="shared" si="3"/>
        <v>10878194.502179578</v>
      </c>
      <c r="L30" s="355"/>
      <c r="M30" s="355"/>
      <c r="N30" s="355"/>
      <c r="O30" s="355"/>
      <c r="P30" s="357"/>
      <c r="Q30" s="357"/>
      <c r="R30" s="357"/>
      <c r="S30" s="357"/>
    </row>
    <row r="31" spans="2:19" x14ac:dyDescent="0.35">
      <c r="B31" s="404">
        <v>21</v>
      </c>
      <c r="C31" s="392">
        <v>2040</v>
      </c>
      <c r="D31" s="399"/>
      <c r="E31" s="394">
        <f t="shared" si="0"/>
        <v>707206.03122507804</v>
      </c>
      <c r="F31" s="394">
        <f t="shared" si="4"/>
        <v>293909.94307692308</v>
      </c>
      <c r="G31" s="392"/>
      <c r="H31" s="394"/>
      <c r="I31" s="394"/>
      <c r="J31" s="397">
        <f t="shared" si="2"/>
        <v>2040</v>
      </c>
      <c r="K31" s="405">
        <f t="shared" si="3"/>
        <v>1001115.9743020011</v>
      </c>
      <c r="L31" s="355"/>
      <c r="M31" s="355"/>
      <c r="N31" s="355"/>
      <c r="O31" s="355"/>
      <c r="P31" s="357"/>
      <c r="Q31" s="357"/>
      <c r="R31" s="357"/>
      <c r="S31" s="357"/>
    </row>
    <row r="32" spans="2:19" x14ac:dyDescent="0.35">
      <c r="B32" s="404">
        <v>22</v>
      </c>
      <c r="C32" s="392">
        <v>2041</v>
      </c>
      <c r="D32" s="399"/>
      <c r="E32" s="394">
        <f t="shared" si="0"/>
        <v>707206.03122507804</v>
      </c>
      <c r="F32" s="394">
        <f t="shared" si="4"/>
        <v>293909.94307692308</v>
      </c>
      <c r="G32" s="392"/>
      <c r="H32" s="394"/>
      <c r="I32" s="394"/>
      <c r="J32" s="397">
        <f t="shared" si="2"/>
        <v>2041</v>
      </c>
      <c r="K32" s="405">
        <f t="shared" si="3"/>
        <v>1001115.9743020011</v>
      </c>
      <c r="L32" s="355"/>
      <c r="M32" s="355"/>
      <c r="N32" s="355"/>
      <c r="O32" s="355"/>
      <c r="P32" s="357"/>
      <c r="Q32" s="357"/>
      <c r="R32" s="357"/>
      <c r="S32" s="357"/>
    </row>
    <row r="33" spans="2:19" x14ac:dyDescent="0.35">
      <c r="B33" s="404">
        <v>23</v>
      </c>
      <c r="C33" s="392">
        <v>2042</v>
      </c>
      <c r="D33" s="399"/>
      <c r="E33" s="394">
        <f t="shared" si="0"/>
        <v>707206.03122507804</v>
      </c>
      <c r="F33" s="394">
        <f t="shared" si="4"/>
        <v>293909.94307692308</v>
      </c>
      <c r="G33" s="392"/>
      <c r="H33" s="394"/>
      <c r="I33" s="394"/>
      <c r="J33" s="397">
        <f t="shared" si="2"/>
        <v>2042</v>
      </c>
      <c r="K33" s="405">
        <f t="shared" si="3"/>
        <v>1001115.9743020011</v>
      </c>
      <c r="L33" s="355"/>
      <c r="M33" s="355"/>
      <c r="N33" s="355"/>
      <c r="O33" s="355"/>
      <c r="P33" s="357"/>
      <c r="Q33" s="357"/>
      <c r="R33" s="357"/>
      <c r="S33" s="357"/>
    </row>
    <row r="34" spans="2:19" x14ac:dyDescent="0.35">
      <c r="B34" s="404">
        <v>24</v>
      </c>
      <c r="C34" s="392">
        <v>2043</v>
      </c>
      <c r="D34" s="399"/>
      <c r="E34" s="394">
        <f t="shared" si="0"/>
        <v>707206.03122507804</v>
      </c>
      <c r="F34" s="394">
        <f t="shared" si="4"/>
        <v>293909.94307692308</v>
      </c>
      <c r="G34" s="392"/>
      <c r="H34" s="394"/>
      <c r="I34" s="394"/>
      <c r="J34" s="397">
        <f t="shared" si="2"/>
        <v>2043</v>
      </c>
      <c r="K34" s="405">
        <f t="shared" si="3"/>
        <v>1001115.9743020011</v>
      </c>
      <c r="L34" s="355"/>
      <c r="M34" s="355"/>
      <c r="N34" s="355"/>
      <c r="O34" s="355"/>
      <c r="P34" s="357"/>
      <c r="Q34" s="357"/>
      <c r="R34" s="357"/>
      <c r="S34" s="357"/>
    </row>
    <row r="35" spans="2:19" x14ac:dyDescent="0.35">
      <c r="B35" s="404">
        <v>25</v>
      </c>
      <c r="C35" s="392">
        <v>2044</v>
      </c>
      <c r="D35" s="399"/>
      <c r="E35" s="394">
        <f t="shared" si="0"/>
        <v>707206.03122507804</v>
      </c>
      <c r="F35" s="394">
        <f t="shared" si="4"/>
        <v>293909.94307692308</v>
      </c>
      <c r="G35" s="392"/>
      <c r="H35" s="394"/>
      <c r="I35" s="394"/>
      <c r="J35" s="397">
        <f t="shared" si="2"/>
        <v>2044</v>
      </c>
      <c r="K35" s="405">
        <f t="shared" si="3"/>
        <v>1001115.9743020011</v>
      </c>
      <c r="L35" s="355"/>
      <c r="M35" s="355"/>
      <c r="N35" s="355"/>
      <c r="O35" s="355"/>
      <c r="P35" s="357"/>
      <c r="Q35" s="357"/>
      <c r="R35" s="357"/>
      <c r="S35" s="357"/>
    </row>
    <row r="36" spans="2:19" x14ac:dyDescent="0.35">
      <c r="B36" s="404">
        <v>26</v>
      </c>
      <c r="C36" s="392">
        <v>2045</v>
      </c>
      <c r="D36" s="399"/>
      <c r="E36" s="394">
        <f t="shared" si="0"/>
        <v>707206.03122507804</v>
      </c>
      <c r="F36" s="394">
        <f t="shared" si="4"/>
        <v>293909.94307692308</v>
      </c>
      <c r="G36" s="392"/>
      <c r="H36" s="394"/>
      <c r="I36" s="394"/>
      <c r="J36" s="397">
        <f t="shared" si="2"/>
        <v>2045</v>
      </c>
      <c r="K36" s="405">
        <f t="shared" si="3"/>
        <v>1001115.9743020011</v>
      </c>
      <c r="L36" s="355"/>
      <c r="M36" s="355"/>
      <c r="N36" s="355"/>
      <c r="O36" s="355"/>
      <c r="P36" s="357"/>
      <c r="Q36" s="357"/>
      <c r="R36" s="357"/>
      <c r="S36" s="357"/>
    </row>
    <row r="37" spans="2:19" x14ac:dyDescent="0.35">
      <c r="B37" s="404">
        <v>27</v>
      </c>
      <c r="C37" s="392">
        <v>2046</v>
      </c>
      <c r="D37" s="399"/>
      <c r="E37" s="394"/>
      <c r="F37" s="394"/>
      <c r="G37" s="392"/>
      <c r="H37" s="394"/>
      <c r="I37" s="394"/>
      <c r="J37" s="397">
        <f t="shared" si="2"/>
        <v>2046</v>
      </c>
      <c r="K37" s="405">
        <f t="shared" si="3"/>
        <v>0</v>
      </c>
      <c r="L37" s="355"/>
      <c r="M37" s="355"/>
      <c r="N37" s="355"/>
      <c r="O37" s="355"/>
      <c r="P37" s="357"/>
      <c r="Q37" s="357"/>
      <c r="R37" s="357"/>
      <c r="S37" s="357"/>
    </row>
    <row r="38" spans="2:19" x14ac:dyDescent="0.35">
      <c r="B38" s="404">
        <v>28</v>
      </c>
      <c r="C38" s="392">
        <v>2047</v>
      </c>
      <c r="D38" s="399"/>
      <c r="E38" s="394"/>
      <c r="F38" s="394"/>
      <c r="G38" s="392"/>
      <c r="H38" s="394"/>
      <c r="I38" s="394"/>
      <c r="J38" s="397">
        <f t="shared" si="2"/>
        <v>2047</v>
      </c>
      <c r="K38" s="405">
        <f t="shared" si="3"/>
        <v>0</v>
      </c>
      <c r="L38" s="355"/>
      <c r="M38" s="355"/>
      <c r="N38" s="355"/>
      <c r="O38" s="355"/>
      <c r="P38" s="357"/>
      <c r="Q38" s="357"/>
      <c r="R38" s="357"/>
      <c r="S38" s="357"/>
    </row>
    <row r="39" spans="2:19" x14ac:dyDescent="0.35">
      <c r="B39" s="404">
        <v>29</v>
      </c>
      <c r="C39" s="392">
        <v>2048</v>
      </c>
      <c r="D39" s="399"/>
      <c r="E39" s="394"/>
      <c r="F39" s="394"/>
      <c r="G39" s="392"/>
      <c r="H39" s="394"/>
      <c r="I39" s="394"/>
      <c r="J39" s="397">
        <f t="shared" si="2"/>
        <v>2048</v>
      </c>
      <c r="K39" s="405">
        <f t="shared" si="3"/>
        <v>0</v>
      </c>
      <c r="L39" s="355"/>
      <c r="M39" s="355"/>
      <c r="N39" s="355"/>
      <c r="O39" s="355"/>
      <c r="P39" s="357"/>
      <c r="Q39" s="357"/>
      <c r="R39" s="357"/>
      <c r="S39" s="357"/>
    </row>
    <row r="40" spans="2:19" ht="18.75" thickBot="1" x14ac:dyDescent="0.4">
      <c r="B40" s="406">
        <v>30</v>
      </c>
      <c r="C40" s="407">
        <v>2049</v>
      </c>
      <c r="D40" s="408"/>
      <c r="E40" s="409"/>
      <c r="F40" s="409"/>
      <c r="G40" s="407"/>
      <c r="H40" s="409"/>
      <c r="I40" s="409"/>
      <c r="J40" s="410">
        <f t="shared" si="2"/>
        <v>2049</v>
      </c>
      <c r="K40" s="411">
        <f t="shared" si="3"/>
        <v>0</v>
      </c>
      <c r="L40" s="355"/>
      <c r="M40" s="355"/>
      <c r="N40" s="355"/>
      <c r="O40" s="355"/>
      <c r="P40" s="357"/>
      <c r="Q40" s="357"/>
      <c r="R40" s="357"/>
      <c r="S40" s="357"/>
    </row>
    <row r="41" spans="2:19" x14ac:dyDescent="0.35"/>
    <row r="42" spans="2:19" x14ac:dyDescent="0.35"/>
    <row r="43" spans="2:19" x14ac:dyDescent="0.35"/>
    <row r="44" spans="2:19" x14ac:dyDescent="0.35"/>
    <row r="45" spans="2:19" x14ac:dyDescent="0.35"/>
    <row r="46" spans="2:19" x14ac:dyDescent="0.35"/>
    <row r="47" spans="2:19" x14ac:dyDescent="0.35"/>
    <row r="48" spans="2:19" x14ac:dyDescent="0.35"/>
    <row r="49" x14ac:dyDescent="0.35"/>
    <row r="50" x14ac:dyDescent="0.35"/>
  </sheetData>
  <mergeCells count="4">
    <mergeCell ref="B1:O1"/>
    <mergeCell ref="U9:W9"/>
    <mergeCell ref="Q18:R18"/>
    <mergeCell ref="N9:P9"/>
  </mergeCells>
  <hyperlinks>
    <hyperlink ref="R2" location="Contenido!A1" display="Regresar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/>
  </sheetPr>
  <dimension ref="A1:AO60"/>
  <sheetViews>
    <sheetView showGridLines="0" zoomScale="70" zoomScaleNormal="70" workbookViewId="0">
      <pane ySplit="2" topLeftCell="A3" activePane="bottomLeft" state="frozen"/>
      <selection activeCell="H5" sqref="H5"/>
      <selection pane="bottomLeft" activeCell="F30" sqref="F30"/>
    </sheetView>
  </sheetViews>
  <sheetFormatPr baseColWidth="10" defaultColWidth="0" defaultRowHeight="18" zeroHeight="1" x14ac:dyDescent="0.35"/>
  <cols>
    <col min="1" max="1" width="3.7109375" style="13" customWidth="1"/>
    <col min="2" max="2" width="41.28515625" style="13" customWidth="1"/>
    <col min="3" max="16" width="19.7109375" style="13" customWidth="1"/>
    <col min="17" max="17" width="11.5703125" style="13" hidden="1" customWidth="1"/>
    <col min="18" max="41" width="0" style="13" hidden="1" customWidth="1"/>
    <col min="42" max="16384" width="11.5703125" style="13" hidden="1"/>
  </cols>
  <sheetData>
    <row r="1" spans="2:40" s="180" customFormat="1" ht="21" customHeight="1" collapsed="1" x14ac:dyDescent="0.25">
      <c r="B1" s="168" t="s">
        <v>630</v>
      </c>
      <c r="C1" s="179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1"/>
      <c r="V1" s="181"/>
      <c r="W1" s="182"/>
      <c r="X1" s="182"/>
      <c r="Y1" s="182"/>
      <c r="Z1" s="182"/>
      <c r="AA1" s="182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</row>
    <row r="2" spans="2:40" x14ac:dyDescent="0.35">
      <c r="B2" s="12"/>
      <c r="C2" s="12"/>
      <c r="D2" s="12"/>
      <c r="E2" s="12"/>
      <c r="G2" s="12"/>
      <c r="H2" s="12"/>
      <c r="I2" s="12"/>
      <c r="J2" s="12"/>
      <c r="K2" s="12"/>
      <c r="L2" s="12"/>
      <c r="M2" s="12"/>
      <c r="N2" s="12"/>
      <c r="O2" s="12"/>
      <c r="P2" s="286" t="s">
        <v>211</v>
      </c>
      <c r="Q2" s="12"/>
      <c r="R2" s="12"/>
      <c r="S2" s="12"/>
      <c r="T2" s="12"/>
      <c r="U2" s="12"/>
    </row>
    <row r="3" spans="2:40" ht="18.75" thickBot="1" x14ac:dyDescent="0.4">
      <c r="B3" s="12"/>
      <c r="C3" s="12"/>
      <c r="D3" s="12"/>
      <c r="E3" s="12"/>
      <c r="F3" s="286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2:40" x14ac:dyDescent="0.35">
      <c r="B4" s="447" t="s">
        <v>7</v>
      </c>
      <c r="C4" s="493">
        <v>2014</v>
      </c>
      <c r="D4" s="493">
        <v>2015</v>
      </c>
      <c r="E4" s="493">
        <v>2016</v>
      </c>
      <c r="F4" s="493">
        <v>2017</v>
      </c>
      <c r="G4" s="493">
        <v>2018</v>
      </c>
      <c r="H4" s="493">
        <v>2019</v>
      </c>
      <c r="I4" s="534">
        <v>2020</v>
      </c>
      <c r="O4" s="12"/>
      <c r="P4" s="12"/>
      <c r="Q4" s="12"/>
      <c r="R4" s="12"/>
      <c r="S4" s="12"/>
      <c r="T4" s="12"/>
      <c r="U4" s="12"/>
    </row>
    <row r="5" spans="2:40" x14ac:dyDescent="0.35">
      <c r="B5" s="570" t="s">
        <v>216</v>
      </c>
      <c r="C5" s="569">
        <v>19745411.723371282</v>
      </c>
      <c r="D5" s="569">
        <v>20715756.118188985</v>
      </c>
      <c r="E5" s="569">
        <v>21833045.73162587</v>
      </c>
      <c r="F5" s="569">
        <v>22352704.700824119</v>
      </c>
      <c r="G5" s="569">
        <v>22476783.228544887</v>
      </c>
      <c r="H5" s="569">
        <v>23146002.18149136</v>
      </c>
      <c r="I5" s="571">
        <v>23896805.748253573</v>
      </c>
      <c r="O5" s="12"/>
      <c r="P5" s="12"/>
      <c r="Q5" s="12"/>
      <c r="R5" s="12"/>
      <c r="S5" s="12"/>
      <c r="T5" s="12"/>
      <c r="U5" s="12"/>
    </row>
    <row r="6" spans="2:40" x14ac:dyDescent="0.35">
      <c r="B6" s="570" t="s">
        <v>217</v>
      </c>
      <c r="C6" s="569">
        <v>21734082.325188819</v>
      </c>
      <c r="D6" s="569">
        <v>21734082.14518882</v>
      </c>
      <c r="E6" s="569">
        <v>22854302.604981847</v>
      </c>
      <c r="F6" s="569">
        <v>22424984.534419484</v>
      </c>
      <c r="G6" s="569">
        <v>22548642.869986415</v>
      </c>
      <c r="H6" s="569">
        <v>22746642.869986415</v>
      </c>
      <c r="I6" s="571">
        <v>22746642.869986415</v>
      </c>
      <c r="O6" s="12"/>
      <c r="P6" s="12"/>
      <c r="Q6" s="12"/>
      <c r="R6" s="12"/>
      <c r="S6" s="12"/>
      <c r="T6" s="12"/>
      <c r="U6" s="12"/>
    </row>
    <row r="7" spans="2:40" ht="18.75" thickBot="1" x14ac:dyDescent="0.4">
      <c r="B7" s="572" t="s">
        <v>213</v>
      </c>
      <c r="C7" s="573">
        <f t="shared" ref="C7:I7" si="0">C6+C5</f>
        <v>41479494.048560098</v>
      </c>
      <c r="D7" s="573">
        <f t="shared" si="0"/>
        <v>42449838.263377801</v>
      </c>
      <c r="E7" s="573">
        <f t="shared" si="0"/>
        <v>44687348.336607717</v>
      </c>
      <c r="F7" s="573">
        <f t="shared" si="0"/>
        <v>44777689.235243604</v>
      </c>
      <c r="G7" s="573">
        <f t="shared" si="0"/>
        <v>45025426.098531306</v>
      </c>
      <c r="H7" s="573">
        <f t="shared" si="0"/>
        <v>45892645.051477775</v>
      </c>
      <c r="I7" s="574">
        <f t="shared" si="0"/>
        <v>46643448.618239984</v>
      </c>
      <c r="K7" s="84"/>
      <c r="O7" s="12"/>
      <c r="P7" s="12"/>
      <c r="Q7" s="12"/>
      <c r="R7" s="12"/>
      <c r="S7" s="12"/>
      <c r="T7" s="12"/>
      <c r="U7" s="12"/>
    </row>
    <row r="8" spans="2:40" x14ac:dyDescent="0.35">
      <c r="B8" s="12"/>
      <c r="C8" s="12"/>
      <c r="D8" s="12"/>
      <c r="E8" s="71"/>
      <c r="F8" s="71"/>
      <c r="G8" s="71"/>
      <c r="H8" s="12"/>
      <c r="I8" s="12"/>
      <c r="J8" s="7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2:40" x14ac:dyDescent="0.35">
      <c r="B9" s="12"/>
      <c r="C9" s="12"/>
      <c r="D9" s="12"/>
      <c r="E9" s="71"/>
      <c r="F9" s="71"/>
      <c r="G9" s="71"/>
      <c r="H9" s="12"/>
      <c r="I9" s="12"/>
      <c r="J9" s="71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</row>
    <row r="10" spans="2:40" x14ac:dyDescent="0.35">
      <c r="B10" s="12"/>
      <c r="C10" s="12"/>
      <c r="D10" s="12"/>
      <c r="E10" s="71"/>
      <c r="F10" s="71"/>
      <c r="G10" s="71"/>
      <c r="H10" s="12"/>
      <c r="I10" s="12"/>
      <c r="J10" s="71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40" s="180" customFormat="1" ht="19.899999999999999" customHeight="1" collapsed="1" x14ac:dyDescent="0.25">
      <c r="B11" s="168" t="s">
        <v>443</v>
      </c>
      <c r="C11" s="179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82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</row>
    <row r="12" spans="2:40" ht="18.75" thickBot="1" x14ac:dyDescent="0.4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2:40" ht="18.75" x14ac:dyDescent="0.35">
      <c r="B13" s="705" t="s">
        <v>10</v>
      </c>
      <c r="C13" s="707">
        <v>2014</v>
      </c>
      <c r="D13" s="707"/>
      <c r="E13" s="707">
        <v>2015</v>
      </c>
      <c r="F13" s="707"/>
      <c r="G13" s="707">
        <v>2016</v>
      </c>
      <c r="H13" s="707"/>
      <c r="I13" s="707">
        <v>2017</v>
      </c>
      <c r="J13" s="707"/>
      <c r="K13" s="707">
        <v>2018</v>
      </c>
      <c r="L13" s="707"/>
      <c r="M13" s="707">
        <v>2019</v>
      </c>
      <c r="N13" s="707"/>
      <c r="O13" s="707">
        <v>2020</v>
      </c>
      <c r="P13" s="715"/>
    </row>
    <row r="14" spans="2:40" ht="18.75" x14ac:dyDescent="0.35">
      <c r="B14" s="706"/>
      <c r="C14" s="554" t="s">
        <v>2</v>
      </c>
      <c r="D14" s="554" t="s">
        <v>1</v>
      </c>
      <c r="E14" s="554" t="s">
        <v>2</v>
      </c>
      <c r="F14" s="554" t="s">
        <v>1</v>
      </c>
      <c r="G14" s="554" t="s">
        <v>2</v>
      </c>
      <c r="H14" s="554" t="s">
        <v>1</v>
      </c>
      <c r="I14" s="554" t="s">
        <v>2</v>
      </c>
      <c r="J14" s="554" t="s">
        <v>1</v>
      </c>
      <c r="K14" s="554" t="s">
        <v>2</v>
      </c>
      <c r="L14" s="554" t="s">
        <v>1</v>
      </c>
      <c r="M14" s="554" t="s">
        <v>2</v>
      </c>
      <c r="N14" s="554" t="s">
        <v>1</v>
      </c>
      <c r="O14" s="554" t="s">
        <v>2</v>
      </c>
      <c r="P14" s="558" t="s">
        <v>1</v>
      </c>
    </row>
    <row r="15" spans="2:40" x14ac:dyDescent="0.35">
      <c r="B15" s="559" t="s">
        <v>73</v>
      </c>
      <c r="C15" s="555">
        <v>5457564.9999999991</v>
      </c>
      <c r="D15" s="555">
        <v>781242.99</v>
      </c>
      <c r="E15" s="555">
        <v>5785018.8999999994</v>
      </c>
      <c r="F15" s="555">
        <v>828117.56940000004</v>
      </c>
      <c r="G15" s="555">
        <v>6643463.3190054083</v>
      </c>
      <c r="H15" s="555">
        <v>877804.62356400001</v>
      </c>
      <c r="I15" s="555">
        <v>7102975.5758109614</v>
      </c>
      <c r="J15" s="555">
        <v>912477.90619477816</v>
      </c>
      <c r="K15" s="555">
        <v>6760662.3374850042</v>
      </c>
      <c r="L15" s="555">
        <v>967779.59747931012</v>
      </c>
      <c r="M15" s="555">
        <v>7098695.4543592511</v>
      </c>
      <c r="N15" s="555">
        <v>1016168.5773532757</v>
      </c>
      <c r="O15" s="555">
        <v>7453630.2270772168</v>
      </c>
      <c r="P15" s="560">
        <v>1066977.0062209393</v>
      </c>
    </row>
    <row r="16" spans="2:40" x14ac:dyDescent="0.35">
      <c r="B16" s="559" t="s">
        <v>83</v>
      </c>
      <c r="C16" s="555">
        <v>8013006.9817389734</v>
      </c>
      <c r="D16" s="555">
        <v>921510.80291305133</v>
      </c>
      <c r="E16" s="555">
        <v>8552274.1356862169</v>
      </c>
      <c r="F16" s="555">
        <v>983527.53510248417</v>
      </c>
      <c r="G16" s="555">
        <v>8691651.0403851923</v>
      </c>
      <c r="H16" s="555">
        <v>999556.14005058759</v>
      </c>
      <c r="I16" s="555">
        <v>8705699.7843605746</v>
      </c>
      <c r="J16" s="555">
        <v>1001171.7719064162</v>
      </c>
      <c r="K16" s="555">
        <v>8973855.4352706317</v>
      </c>
      <c r="L16" s="555">
        <v>1037379.8463592299</v>
      </c>
      <c r="M16" s="555">
        <v>9170374.5499279797</v>
      </c>
      <c r="N16" s="555">
        <v>1060097.5032727374</v>
      </c>
      <c r="O16" s="555">
        <v>9419080.4545673169</v>
      </c>
      <c r="P16" s="560">
        <v>1088847.9656580952</v>
      </c>
    </row>
    <row r="17" spans="2:36" x14ac:dyDescent="0.35">
      <c r="B17" s="559" t="s">
        <v>74</v>
      </c>
      <c r="C17" s="555">
        <v>0</v>
      </c>
      <c r="D17" s="555">
        <v>0</v>
      </c>
      <c r="E17" s="555">
        <v>0</v>
      </c>
      <c r="F17" s="555">
        <v>0</v>
      </c>
      <c r="G17" s="555">
        <v>0</v>
      </c>
      <c r="H17" s="555">
        <v>0</v>
      </c>
      <c r="I17" s="555">
        <v>0</v>
      </c>
      <c r="J17" s="555">
        <v>0</v>
      </c>
      <c r="K17" s="555">
        <v>0</v>
      </c>
      <c r="L17" s="555">
        <v>0</v>
      </c>
      <c r="M17" s="555">
        <v>0</v>
      </c>
      <c r="N17" s="555">
        <v>0</v>
      </c>
      <c r="O17" s="555">
        <v>0</v>
      </c>
      <c r="P17" s="560">
        <v>0</v>
      </c>
    </row>
    <row r="18" spans="2:36" x14ac:dyDescent="0.35">
      <c r="B18" s="559" t="s">
        <v>100</v>
      </c>
      <c r="C18" s="555">
        <v>0</v>
      </c>
      <c r="D18" s="555">
        <v>162199.64829399667</v>
      </c>
      <c r="E18" s="555">
        <v>0</v>
      </c>
      <c r="F18" s="555">
        <v>114351.8275537624</v>
      </c>
      <c r="G18" s="555">
        <v>0</v>
      </c>
      <c r="H18" s="555">
        <v>123395.61565183263</v>
      </c>
      <c r="I18" s="555">
        <v>0</v>
      </c>
      <c r="J18" s="555">
        <v>131701.57771027228</v>
      </c>
      <c r="K18" s="555">
        <v>0</v>
      </c>
      <c r="L18" s="555">
        <v>143695.23545255879</v>
      </c>
      <c r="M18" s="555">
        <v>0</v>
      </c>
      <c r="N18" s="555">
        <v>155499.24625505152</v>
      </c>
      <c r="O18" s="555">
        <v>0</v>
      </c>
      <c r="P18" s="560">
        <v>168759.36689079006</v>
      </c>
    </row>
    <row r="19" spans="2:36" x14ac:dyDescent="0.35">
      <c r="B19" s="559" t="s">
        <v>76</v>
      </c>
      <c r="C19" s="555">
        <v>0</v>
      </c>
      <c r="D19" s="555">
        <v>0</v>
      </c>
      <c r="E19" s="555">
        <v>0</v>
      </c>
      <c r="F19" s="555">
        <v>0</v>
      </c>
      <c r="G19" s="555">
        <v>0</v>
      </c>
      <c r="H19" s="555">
        <v>0</v>
      </c>
      <c r="I19" s="555">
        <v>0</v>
      </c>
      <c r="J19" s="555">
        <v>0</v>
      </c>
      <c r="K19" s="555">
        <v>0</v>
      </c>
      <c r="L19" s="555">
        <v>0</v>
      </c>
      <c r="M19" s="555">
        <v>0</v>
      </c>
      <c r="N19" s="555">
        <v>0</v>
      </c>
      <c r="O19" s="555">
        <v>0</v>
      </c>
      <c r="P19" s="560">
        <v>0</v>
      </c>
    </row>
    <row r="20" spans="2:36" x14ac:dyDescent="0.35">
      <c r="B20" s="559" t="s">
        <v>40</v>
      </c>
      <c r="C20" s="555">
        <v>1249807.9999999998</v>
      </c>
      <c r="D20" s="555">
        <v>202968.32999999996</v>
      </c>
      <c r="E20" s="555">
        <v>1249807.9999999998</v>
      </c>
      <c r="F20" s="555">
        <v>202968.32999999996</v>
      </c>
      <c r="G20" s="555">
        <v>1249807.9999999998</v>
      </c>
      <c r="H20" s="555">
        <v>202968.32999999996</v>
      </c>
      <c r="I20" s="555">
        <v>1237309.9199999997</v>
      </c>
      <c r="J20" s="555">
        <v>200938.64669999995</v>
      </c>
      <c r="K20" s="555">
        <v>1249807.9999999998</v>
      </c>
      <c r="L20" s="555">
        <v>202968.32999999996</v>
      </c>
      <c r="M20" s="555">
        <v>1249807.9999999998</v>
      </c>
      <c r="N20" s="555">
        <v>202968.32999999996</v>
      </c>
      <c r="O20" s="555">
        <v>1249807.9999999998</v>
      </c>
      <c r="P20" s="560">
        <v>202968.32999999996</v>
      </c>
    </row>
    <row r="21" spans="2:36" x14ac:dyDescent="0.35">
      <c r="B21" s="559" t="s">
        <v>41</v>
      </c>
      <c r="C21" s="555">
        <v>807625</v>
      </c>
      <c r="D21" s="555">
        <v>86629.5</v>
      </c>
      <c r="E21" s="555">
        <v>807625</v>
      </c>
      <c r="F21" s="555">
        <v>86629.5</v>
      </c>
      <c r="G21" s="555">
        <v>807625</v>
      </c>
      <c r="H21" s="555">
        <v>86629.5</v>
      </c>
      <c r="I21" s="555">
        <v>799548.75</v>
      </c>
      <c r="J21" s="555">
        <v>85763.205000000002</v>
      </c>
      <c r="K21" s="555">
        <v>807625</v>
      </c>
      <c r="L21" s="555">
        <v>86629.5</v>
      </c>
      <c r="M21" s="555">
        <v>807625</v>
      </c>
      <c r="N21" s="555">
        <v>86629.5</v>
      </c>
      <c r="O21" s="555">
        <v>807625</v>
      </c>
      <c r="P21" s="560">
        <v>86629.5</v>
      </c>
    </row>
    <row r="22" spans="2:36" x14ac:dyDescent="0.35">
      <c r="B22" s="559" t="s">
        <v>77</v>
      </c>
      <c r="C22" s="555">
        <v>550749.00000000012</v>
      </c>
      <c r="D22" s="555">
        <v>76892.52</v>
      </c>
      <c r="E22" s="555">
        <v>550749.00000000012</v>
      </c>
      <c r="F22" s="555">
        <v>76892.52</v>
      </c>
      <c r="G22" s="555">
        <v>550749.00000000012</v>
      </c>
      <c r="H22" s="555">
        <v>76892.52</v>
      </c>
      <c r="I22" s="555">
        <v>545241.51000000013</v>
      </c>
      <c r="J22" s="555">
        <v>76123.594800000006</v>
      </c>
      <c r="K22" s="556">
        <v>550749.00000000012</v>
      </c>
      <c r="L22" s="556">
        <v>76892.52</v>
      </c>
      <c r="M22" s="556">
        <v>550749.00000000012</v>
      </c>
      <c r="N22" s="556">
        <v>76892.52</v>
      </c>
      <c r="O22" s="556">
        <v>550749.00000000012</v>
      </c>
      <c r="P22" s="561">
        <v>76892.52</v>
      </c>
    </row>
    <row r="23" spans="2:36" x14ac:dyDescent="0.35">
      <c r="B23" s="559" t="s">
        <v>44</v>
      </c>
      <c r="C23" s="555">
        <v>543671.00000000012</v>
      </c>
      <c r="D23" s="555">
        <v>255713.37000000005</v>
      </c>
      <c r="E23" s="555">
        <v>543671.00000000012</v>
      </c>
      <c r="F23" s="555">
        <v>255713.37000000005</v>
      </c>
      <c r="G23" s="555">
        <v>543671.00000000012</v>
      </c>
      <c r="H23" s="555">
        <v>255713.37000000005</v>
      </c>
      <c r="I23" s="555">
        <v>538234.29000000015</v>
      </c>
      <c r="J23" s="555">
        <v>253156.23630000005</v>
      </c>
      <c r="K23" s="555">
        <v>543671.00000000012</v>
      </c>
      <c r="L23" s="555">
        <v>255713.37000000005</v>
      </c>
      <c r="M23" s="555">
        <v>543671.00000000012</v>
      </c>
      <c r="N23" s="555">
        <v>255713.37000000005</v>
      </c>
      <c r="O23" s="555">
        <v>543671.00000000012</v>
      </c>
      <c r="P23" s="560">
        <v>255713.37000000005</v>
      </c>
    </row>
    <row r="24" spans="2:36" x14ac:dyDescent="0.35">
      <c r="B24" s="559" t="s">
        <v>78</v>
      </c>
      <c r="C24" s="555">
        <v>-416625.00248658168</v>
      </c>
      <c r="D24" s="555">
        <v>-52952.853088037198</v>
      </c>
      <c r="E24" s="555">
        <v>-437456.2526109108</v>
      </c>
      <c r="F24" s="555">
        <v>-55600.49574243906</v>
      </c>
      <c r="G24" s="555">
        <v>-459329.06524145638</v>
      </c>
      <c r="H24" s="555">
        <v>-58380.520529561014</v>
      </c>
      <c r="I24" s="555">
        <v>-477472.56331849389</v>
      </c>
      <c r="J24" s="555">
        <v>-60686.551090478672</v>
      </c>
      <c r="K24" s="557">
        <v>-506410.29442870565</v>
      </c>
      <c r="L24" s="555">
        <v>-64364.52388384103</v>
      </c>
      <c r="M24" s="557">
        <v>-531730.80915014097</v>
      </c>
      <c r="N24" s="555">
        <v>-67582.750078033074</v>
      </c>
      <c r="O24" s="557">
        <v>-558317.3496076481</v>
      </c>
      <c r="P24" s="560">
        <v>-70961.88758193473</v>
      </c>
    </row>
    <row r="25" spans="2:36" x14ac:dyDescent="0.35">
      <c r="B25" s="559" t="s">
        <v>79</v>
      </c>
      <c r="C25" s="555">
        <v>1183062.5534290271</v>
      </c>
      <c r="D25" s="555">
        <v>138112.30257085018</v>
      </c>
      <c r="E25" s="555">
        <v>1242215.6811004784</v>
      </c>
      <c r="F25" s="555">
        <v>145017.91769939268</v>
      </c>
      <c r="G25" s="555">
        <v>1304326.4651555025</v>
      </c>
      <c r="H25" s="555">
        <v>152268.81358436236</v>
      </c>
      <c r="I25" s="555">
        <v>1355847.360529145</v>
      </c>
      <c r="J25" s="555">
        <v>158283.4317209447</v>
      </c>
      <c r="K25" s="555">
        <v>1438019.9278339418</v>
      </c>
      <c r="L25" s="555">
        <v>167876.36697675954</v>
      </c>
      <c r="M25" s="555">
        <v>1509920.9242256389</v>
      </c>
      <c r="N25" s="555">
        <v>176270.1853255975</v>
      </c>
      <c r="O25" s="555">
        <v>1585416.9704369209</v>
      </c>
      <c r="P25" s="561">
        <v>185083.6945918774</v>
      </c>
    </row>
    <row r="26" spans="2:36" x14ac:dyDescent="0.35">
      <c r="B26" s="559" t="s">
        <v>68</v>
      </c>
      <c r="C26" s="555">
        <v>-170342.69999999998</v>
      </c>
      <c r="D26" s="555">
        <v>-45424.72</v>
      </c>
      <c r="E26" s="555">
        <v>-170342.69999999998</v>
      </c>
      <c r="F26" s="555">
        <v>-45424.72</v>
      </c>
      <c r="G26" s="555">
        <v>-170342.69999999998</v>
      </c>
      <c r="H26" s="555">
        <v>-45424.72</v>
      </c>
      <c r="I26" s="555">
        <v>-168639.27299999999</v>
      </c>
      <c r="J26" s="555">
        <v>-44970.472800000003</v>
      </c>
      <c r="K26" s="555">
        <v>-170342.69999999998</v>
      </c>
      <c r="L26" s="555">
        <v>-45424.72</v>
      </c>
      <c r="M26" s="555">
        <v>-170342.69999999998</v>
      </c>
      <c r="N26" s="555">
        <v>-45424.72</v>
      </c>
      <c r="O26" s="555">
        <v>-170342.69999999998</v>
      </c>
      <c r="P26" s="560">
        <v>-45424.72</v>
      </c>
    </row>
    <row r="27" spans="2:36" x14ac:dyDescent="0.35">
      <c r="B27" s="559" t="s">
        <v>69</v>
      </c>
      <c r="C27" s="555">
        <v>0</v>
      </c>
      <c r="D27" s="555">
        <v>0</v>
      </c>
      <c r="E27" s="555">
        <v>0</v>
      </c>
      <c r="F27" s="555">
        <v>0</v>
      </c>
      <c r="G27" s="555">
        <v>0</v>
      </c>
      <c r="H27" s="555">
        <v>0</v>
      </c>
      <c r="I27" s="555">
        <v>0</v>
      </c>
      <c r="J27" s="555">
        <v>0</v>
      </c>
      <c r="K27" s="555">
        <v>0</v>
      </c>
      <c r="L27" s="555">
        <v>0</v>
      </c>
      <c r="M27" s="555">
        <v>0</v>
      </c>
      <c r="N27" s="555">
        <v>0</v>
      </c>
      <c r="O27" s="555">
        <v>0</v>
      </c>
      <c r="P27" s="560">
        <v>0</v>
      </c>
    </row>
    <row r="28" spans="2:36" x14ac:dyDescent="0.35">
      <c r="B28" s="559" t="s">
        <v>80</v>
      </c>
      <c r="C28" s="555">
        <v>0</v>
      </c>
      <c r="D28" s="555">
        <v>0</v>
      </c>
      <c r="E28" s="555">
        <v>0</v>
      </c>
      <c r="F28" s="555">
        <v>0</v>
      </c>
      <c r="G28" s="555">
        <v>0</v>
      </c>
      <c r="H28" s="555">
        <v>0</v>
      </c>
      <c r="I28" s="555">
        <v>0</v>
      </c>
      <c r="J28" s="555">
        <v>0</v>
      </c>
      <c r="K28" s="555">
        <v>0</v>
      </c>
      <c r="L28" s="555">
        <v>0</v>
      </c>
      <c r="M28" s="555">
        <v>0</v>
      </c>
      <c r="N28" s="555">
        <v>0</v>
      </c>
      <c r="O28" s="555">
        <v>0</v>
      </c>
      <c r="P28" s="560">
        <v>0</v>
      </c>
    </row>
    <row r="29" spans="2:36" ht="18.75" thickBot="1" x14ac:dyDescent="0.4">
      <c r="B29" s="430" t="s">
        <v>8</v>
      </c>
      <c r="C29" s="562">
        <f>SUM(C15:C28)</f>
        <v>17218519.832681421</v>
      </c>
      <c r="D29" s="562">
        <f t="shared" ref="D29:P29" si="1">SUM(D15:D28)</f>
        <v>2526891.890689861</v>
      </c>
      <c r="E29" s="562">
        <f t="shared" si="1"/>
        <v>18123562.764175784</v>
      </c>
      <c r="F29" s="562">
        <f t="shared" si="1"/>
        <v>2592193.3540132004</v>
      </c>
      <c r="G29" s="562">
        <f t="shared" si="1"/>
        <v>19161622.059304647</v>
      </c>
      <c r="H29" s="562">
        <f t="shared" si="1"/>
        <v>2671423.6723212209</v>
      </c>
      <c r="I29" s="562">
        <f t="shared" si="1"/>
        <v>19638745.354382187</v>
      </c>
      <c r="J29" s="562">
        <f t="shared" si="1"/>
        <v>2713959.3464419325</v>
      </c>
      <c r="K29" s="562">
        <f t="shared" si="1"/>
        <v>19647637.706160869</v>
      </c>
      <c r="L29" s="562">
        <f t="shared" si="1"/>
        <v>2829145.5223840172</v>
      </c>
      <c r="M29" s="562">
        <f t="shared" si="1"/>
        <v>20228770.419362731</v>
      </c>
      <c r="N29" s="562">
        <f t="shared" si="1"/>
        <v>2917231.7621286288</v>
      </c>
      <c r="O29" s="562">
        <f t="shared" si="1"/>
        <v>20881320.602473807</v>
      </c>
      <c r="P29" s="563">
        <f t="shared" si="1"/>
        <v>3015485.1457797671</v>
      </c>
    </row>
    <row r="30" spans="2:36" s="24" customFormat="1" x14ac:dyDescent="0.35"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</row>
    <row r="31" spans="2:36" s="24" customFormat="1" x14ac:dyDescent="0.35"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</row>
    <row r="32" spans="2:36" s="24" customFormat="1" x14ac:dyDescent="0.35"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</row>
    <row r="33" spans="2:40" s="180" customFormat="1" ht="18" customHeight="1" collapsed="1" x14ac:dyDescent="0.4">
      <c r="B33" s="168" t="s">
        <v>444</v>
      </c>
      <c r="C33" s="179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89"/>
      <c r="R33" s="189"/>
      <c r="S33" s="189"/>
      <c r="T33" s="189"/>
      <c r="U33" s="189"/>
      <c r="V33" s="189"/>
      <c r="W33" s="189"/>
      <c r="X33" s="189"/>
      <c r="Y33" s="189"/>
      <c r="Z33" s="189"/>
      <c r="AA33" s="189"/>
      <c r="AB33" s="183"/>
      <c r="AC33" s="183"/>
      <c r="AD33" s="183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</row>
    <row r="34" spans="2:40" ht="18.75" thickBot="1" x14ac:dyDescent="0.4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</row>
    <row r="35" spans="2:40" ht="18.75" x14ac:dyDescent="0.35">
      <c r="B35" s="705" t="s">
        <v>10</v>
      </c>
      <c r="C35" s="707">
        <v>2014</v>
      </c>
      <c r="D35" s="707"/>
      <c r="E35" s="707">
        <v>2015</v>
      </c>
      <c r="F35" s="707"/>
      <c r="G35" s="707">
        <v>2016</v>
      </c>
      <c r="H35" s="707"/>
      <c r="I35" s="707">
        <v>2017</v>
      </c>
      <c r="J35" s="707"/>
      <c r="K35" s="707">
        <v>2018</v>
      </c>
      <c r="L35" s="707"/>
      <c r="M35" s="707">
        <v>2019</v>
      </c>
      <c r="N35" s="707"/>
      <c r="O35" s="707">
        <v>2020</v>
      </c>
      <c r="P35" s="715"/>
    </row>
    <row r="36" spans="2:40" ht="18.75" x14ac:dyDescent="0.35">
      <c r="B36" s="706"/>
      <c r="C36" s="554" t="s">
        <v>2</v>
      </c>
      <c r="D36" s="564" t="s">
        <v>1</v>
      </c>
      <c r="E36" s="564" t="s">
        <v>2</v>
      </c>
      <c r="F36" s="564" t="s">
        <v>1</v>
      </c>
      <c r="G36" s="564" t="s">
        <v>2</v>
      </c>
      <c r="H36" s="564" t="s">
        <v>1</v>
      </c>
      <c r="I36" s="564" t="s">
        <v>2</v>
      </c>
      <c r="J36" s="564" t="s">
        <v>1</v>
      </c>
      <c r="K36" s="564" t="s">
        <v>2</v>
      </c>
      <c r="L36" s="564" t="s">
        <v>1</v>
      </c>
      <c r="M36" s="564" t="s">
        <v>2</v>
      </c>
      <c r="N36" s="564" t="s">
        <v>1</v>
      </c>
      <c r="O36" s="564" t="s">
        <v>2</v>
      </c>
      <c r="P36" s="567" t="s">
        <v>1</v>
      </c>
    </row>
    <row r="37" spans="2:40" x14ac:dyDescent="0.35">
      <c r="B37" s="559" t="s">
        <v>16</v>
      </c>
      <c r="C37" s="555">
        <v>4643054.5526946913</v>
      </c>
      <c r="D37" s="555">
        <v>1942735.5597185127</v>
      </c>
      <c r="E37" s="555">
        <v>4643054.5526946913</v>
      </c>
      <c r="F37" s="555">
        <v>1942735.5597185127</v>
      </c>
      <c r="G37" s="565">
        <v>4132274.5500983843</v>
      </c>
      <c r="H37" s="555">
        <v>1942735.5597185127</v>
      </c>
      <c r="I37" s="555">
        <v>3868297.7597240671</v>
      </c>
      <c r="J37" s="555">
        <v>1923308.2041213275</v>
      </c>
      <c r="K37" s="555">
        <v>4024614.8151029516</v>
      </c>
      <c r="L37" s="555">
        <v>1942735.5597185127</v>
      </c>
      <c r="M37" s="555">
        <v>4024614.8151029516</v>
      </c>
      <c r="N37" s="555">
        <v>1942735.5597185127</v>
      </c>
      <c r="O37" s="555">
        <v>4024614.8151029516</v>
      </c>
      <c r="P37" s="560">
        <v>1942735.5597185127</v>
      </c>
    </row>
    <row r="38" spans="2:40" x14ac:dyDescent="0.35">
      <c r="B38" s="559" t="s">
        <v>30</v>
      </c>
      <c r="C38" s="555">
        <v>9489311.0763699263</v>
      </c>
      <c r="D38" s="555">
        <v>2645647.3799999994</v>
      </c>
      <c r="E38" s="555">
        <v>9489311.0763699263</v>
      </c>
      <c r="F38" s="555">
        <v>2645647.3799999994</v>
      </c>
      <c r="G38" s="555">
        <v>11120311.538759261</v>
      </c>
      <c r="H38" s="555">
        <v>2645647.3799999994</v>
      </c>
      <c r="I38" s="555">
        <v>11030987.423732458</v>
      </c>
      <c r="J38" s="555">
        <v>2619190.9061999996</v>
      </c>
      <c r="K38" s="566">
        <v>10922311.538759261</v>
      </c>
      <c r="L38" s="555">
        <v>2645647.3799999994</v>
      </c>
      <c r="M38" s="566">
        <v>11120311.538759261</v>
      </c>
      <c r="N38" s="555">
        <v>2645647.3799999994</v>
      </c>
      <c r="O38" s="556">
        <v>11120311.538759261</v>
      </c>
      <c r="P38" s="568">
        <v>2645647.3799999994</v>
      </c>
    </row>
    <row r="39" spans="2:40" x14ac:dyDescent="0.35">
      <c r="B39" s="559" t="s">
        <v>57</v>
      </c>
      <c r="C39" s="555">
        <v>1135757.9939293996</v>
      </c>
      <c r="D39" s="555">
        <v>459307.27657284949</v>
      </c>
      <c r="E39" s="555">
        <v>1135757.9939293996</v>
      </c>
      <c r="F39" s="555">
        <v>459307.27657284949</v>
      </c>
      <c r="G39" s="555">
        <v>1135757.9939293996</v>
      </c>
      <c r="H39" s="555">
        <v>459307.27657284949</v>
      </c>
      <c r="I39" s="555">
        <v>1124400.4139901057</v>
      </c>
      <c r="J39" s="555">
        <v>454714.20380712097</v>
      </c>
      <c r="K39" s="555">
        <v>1135757.9939293996</v>
      </c>
      <c r="L39" s="555">
        <v>459307.27657284949</v>
      </c>
      <c r="M39" s="555">
        <v>1135757.9939293996</v>
      </c>
      <c r="N39" s="555">
        <v>459307.27657284949</v>
      </c>
      <c r="O39" s="555">
        <v>1135757.9939293996</v>
      </c>
      <c r="P39" s="560">
        <v>459307.27657284949</v>
      </c>
    </row>
    <row r="40" spans="2:40" x14ac:dyDescent="0.35">
      <c r="B40" s="559" t="s">
        <v>61</v>
      </c>
      <c r="C40" s="555">
        <v>1287338.320933596</v>
      </c>
      <c r="D40" s="555">
        <v>130929.98496984634</v>
      </c>
      <c r="E40" s="555">
        <v>1287338.320933596</v>
      </c>
      <c r="F40" s="555">
        <v>130929.98496984634</v>
      </c>
      <c r="G40" s="555">
        <v>1287338.320933596</v>
      </c>
      <c r="H40" s="555">
        <v>130929.98496984634</v>
      </c>
      <c r="I40" s="555">
        <v>1274464.9377242599</v>
      </c>
      <c r="J40" s="555">
        <v>129620.68512014787</v>
      </c>
      <c r="K40" s="555">
        <v>1287338.320933596</v>
      </c>
      <c r="L40" s="555">
        <v>130929.98496984634</v>
      </c>
      <c r="M40" s="555">
        <v>1287338.320933596</v>
      </c>
      <c r="N40" s="555">
        <v>130929.98496984634</v>
      </c>
      <c r="O40" s="555">
        <v>1287338.320933596</v>
      </c>
      <c r="P40" s="560">
        <v>130929.98496984634</v>
      </c>
    </row>
    <row r="41" spans="2:40" x14ac:dyDescent="0.35">
      <c r="B41" s="559" t="s">
        <v>81</v>
      </c>
      <c r="C41" s="555">
        <v>0</v>
      </c>
      <c r="D41" s="555">
        <v>0.17999999999999997</v>
      </c>
      <c r="E41" s="555">
        <v>0</v>
      </c>
      <c r="F41" s="555">
        <v>0</v>
      </c>
      <c r="G41" s="555">
        <v>0</v>
      </c>
      <c r="H41" s="555">
        <v>0</v>
      </c>
      <c r="I41" s="555">
        <v>0</v>
      </c>
      <c r="J41" s="555">
        <v>0</v>
      </c>
      <c r="K41" s="555">
        <v>0</v>
      </c>
      <c r="L41" s="555">
        <v>0</v>
      </c>
      <c r="M41" s="555">
        <v>0</v>
      </c>
      <c r="N41" s="555">
        <v>0</v>
      </c>
      <c r="O41" s="555">
        <v>0</v>
      </c>
      <c r="P41" s="560">
        <v>0</v>
      </c>
    </row>
    <row r="42" spans="2:40" x14ac:dyDescent="0.35">
      <c r="B42" s="559" t="s">
        <v>67</v>
      </c>
      <c r="C42" s="555">
        <v>0</v>
      </c>
      <c r="D42" s="555">
        <v>0</v>
      </c>
      <c r="E42" s="555">
        <v>0</v>
      </c>
      <c r="F42" s="555">
        <v>0</v>
      </c>
      <c r="G42" s="555">
        <v>0</v>
      </c>
      <c r="H42" s="555">
        <v>0</v>
      </c>
      <c r="I42" s="555">
        <v>0</v>
      </c>
      <c r="J42" s="555">
        <v>0</v>
      </c>
      <c r="K42" s="555">
        <v>0</v>
      </c>
      <c r="L42" s="555">
        <v>0</v>
      </c>
      <c r="M42" s="555">
        <v>0</v>
      </c>
      <c r="N42" s="555">
        <v>0</v>
      </c>
      <c r="O42" s="555">
        <v>0</v>
      </c>
      <c r="P42" s="560">
        <v>0</v>
      </c>
    </row>
    <row r="43" spans="2:40" ht="18.75" thickBot="1" x14ac:dyDescent="0.4">
      <c r="B43" s="430" t="s">
        <v>8</v>
      </c>
      <c r="C43" s="562">
        <f>SUM(C37:C42)</f>
        <v>16555461.943927612</v>
      </c>
      <c r="D43" s="562">
        <f t="shared" ref="D43:L43" si="2">SUM(D37:D42)</f>
        <v>5178620.3812612072</v>
      </c>
      <c r="E43" s="562">
        <f t="shared" si="2"/>
        <v>16555461.943927612</v>
      </c>
      <c r="F43" s="562">
        <f t="shared" si="2"/>
        <v>5178620.2012612075</v>
      </c>
      <c r="G43" s="562">
        <f t="shared" si="2"/>
        <v>17675682.40372064</v>
      </c>
      <c r="H43" s="562">
        <f t="shared" si="2"/>
        <v>5178620.2012612075</v>
      </c>
      <c r="I43" s="562">
        <f t="shared" si="2"/>
        <v>17298150.53517089</v>
      </c>
      <c r="J43" s="562">
        <f t="shared" si="2"/>
        <v>5126833.9992485959</v>
      </c>
      <c r="K43" s="562">
        <f t="shared" si="2"/>
        <v>17370022.668725207</v>
      </c>
      <c r="L43" s="562">
        <f t="shared" si="2"/>
        <v>5178620.2012612075</v>
      </c>
      <c r="M43" s="562">
        <f t="shared" ref="M43" si="3">SUM(M37:M42)</f>
        <v>17568022.668725207</v>
      </c>
      <c r="N43" s="562">
        <f>SUM(N37:N42)</f>
        <v>5178620.2012612075</v>
      </c>
      <c r="O43" s="562">
        <f t="shared" ref="O43" si="4">SUM(O37:O42)</f>
        <v>17568022.668725207</v>
      </c>
      <c r="P43" s="563">
        <f>SUM(P37:P42)</f>
        <v>5178620.2012612075</v>
      </c>
    </row>
    <row r="44" spans="2:40" x14ac:dyDescent="0.35">
      <c r="B44" s="96"/>
      <c r="C44" s="97"/>
      <c r="D44" s="97"/>
      <c r="E44" s="97"/>
      <c r="F44" s="97"/>
      <c r="G44" s="714"/>
      <c r="H44" s="714"/>
      <c r="I44" s="714"/>
      <c r="J44" s="714"/>
      <c r="K44" s="714"/>
      <c r="L44" s="714"/>
      <c r="M44" s="12"/>
      <c r="N44" s="12"/>
      <c r="O44" s="12"/>
      <c r="P44" s="12"/>
    </row>
    <row r="45" spans="2:40" x14ac:dyDescent="0.35">
      <c r="B45" s="96"/>
      <c r="C45" s="97"/>
      <c r="D45" s="97"/>
      <c r="E45" s="97"/>
      <c r="F45" s="97"/>
      <c r="G45" s="97"/>
      <c r="H45" s="97"/>
      <c r="I45" s="98"/>
      <c r="J45" s="97"/>
      <c r="K45" s="99"/>
      <c r="L45" s="97"/>
      <c r="M45" s="12"/>
      <c r="N45" s="12"/>
      <c r="O45" s="12"/>
      <c r="P45" s="12"/>
    </row>
    <row r="46" spans="2:40" x14ac:dyDescent="0.35">
      <c r="B46" s="12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7" spans="2:40" x14ac:dyDescent="0.35">
      <c r="B47" s="12"/>
      <c r="C47" s="12"/>
      <c r="D47" s="12"/>
      <c r="E47" s="12"/>
      <c r="F47" s="12"/>
      <c r="G47" s="71"/>
      <c r="H47" s="71"/>
      <c r="I47" s="71"/>
      <c r="J47" s="71"/>
      <c r="K47" s="99"/>
      <c r="L47" s="100"/>
      <c r="M47" s="12"/>
      <c r="N47" s="12"/>
      <c r="O47" s="12"/>
      <c r="P47" s="12"/>
    </row>
    <row r="48" spans="2:40" x14ac:dyDescent="0.35">
      <c r="B48" s="12"/>
      <c r="C48" s="12"/>
      <c r="D48" s="12"/>
      <c r="E48" s="12"/>
      <c r="F48" s="12"/>
      <c r="G48" s="12"/>
      <c r="H48" s="12"/>
      <c r="I48" s="71"/>
      <c r="J48" s="71"/>
      <c r="K48" s="71"/>
      <c r="L48" s="100"/>
      <c r="M48" s="12"/>
      <c r="N48" s="12"/>
      <c r="O48" s="12"/>
      <c r="P48" s="12"/>
    </row>
    <row r="49" spans="2:21" x14ac:dyDescent="0.35">
      <c r="B49" s="12"/>
      <c r="C49" s="12"/>
      <c r="D49" s="12"/>
      <c r="E49" s="12"/>
      <c r="F49" s="12"/>
      <c r="G49" s="71"/>
      <c r="H49" s="12"/>
      <c r="I49" s="71"/>
      <c r="J49" s="12"/>
      <c r="K49" s="12"/>
      <c r="L49" s="12"/>
      <c r="M49" s="12"/>
      <c r="N49" s="12"/>
      <c r="O49" s="12"/>
      <c r="P49" s="12"/>
    </row>
    <row r="50" spans="2:21" x14ac:dyDescent="0.35">
      <c r="B50" s="12"/>
      <c r="C50" s="12"/>
      <c r="D50" s="12"/>
      <c r="E50" s="12"/>
      <c r="F50" s="12"/>
      <c r="G50" s="71"/>
      <c r="H50" s="12"/>
      <c r="I50" s="708"/>
      <c r="J50" s="708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2:21" x14ac:dyDescent="0.35">
      <c r="B51" s="12"/>
      <c r="C51" s="12"/>
      <c r="D51" s="12"/>
      <c r="E51" s="12"/>
      <c r="F51" s="101"/>
      <c r="G51" s="712"/>
      <c r="H51" s="713"/>
      <c r="I51" s="712"/>
      <c r="J51" s="713"/>
      <c r="K51" s="712"/>
      <c r="L51" s="713"/>
      <c r="M51" s="102"/>
      <c r="N51" s="12"/>
      <c r="O51" s="12"/>
      <c r="P51" s="12"/>
      <c r="Q51" s="12"/>
      <c r="R51" s="12"/>
      <c r="S51" s="12"/>
      <c r="T51" s="12"/>
      <c r="U51" s="12"/>
    </row>
    <row r="52" spans="2:21" x14ac:dyDescent="0.35">
      <c r="B52" s="12"/>
      <c r="C52" s="12"/>
      <c r="D52" s="12"/>
      <c r="E52" s="12"/>
      <c r="F52" s="101"/>
      <c r="G52" s="712"/>
      <c r="H52" s="713"/>
      <c r="I52" s="712"/>
      <c r="J52" s="713"/>
      <c r="K52" s="712"/>
      <c r="L52" s="713"/>
      <c r="M52" s="103"/>
      <c r="N52" s="12"/>
      <c r="O52" s="12"/>
      <c r="P52" s="12"/>
      <c r="Q52" s="12"/>
      <c r="R52" s="12"/>
      <c r="S52" s="12"/>
      <c r="T52" s="12"/>
      <c r="U52" s="12"/>
    </row>
    <row r="53" spans="2:21" x14ac:dyDescent="0.35">
      <c r="B53" s="12"/>
      <c r="C53" s="12"/>
      <c r="D53" s="12"/>
      <c r="E53" s="12"/>
      <c r="F53" s="101"/>
      <c r="G53" s="712"/>
      <c r="H53" s="713"/>
      <c r="I53" s="712"/>
      <c r="J53" s="713"/>
      <c r="K53" s="712"/>
      <c r="L53" s="713"/>
      <c r="M53" s="12"/>
      <c r="N53" s="12"/>
      <c r="O53" s="12"/>
      <c r="P53" s="12"/>
      <c r="Q53" s="12"/>
      <c r="R53" s="12"/>
      <c r="S53" s="12"/>
      <c r="T53" s="12"/>
      <c r="U53" s="12"/>
    </row>
    <row r="54" spans="2:21" x14ac:dyDescent="0.35">
      <c r="B54" s="12"/>
      <c r="C54" s="12"/>
      <c r="D54" s="12"/>
      <c r="E54" s="12"/>
      <c r="F54" s="12"/>
      <c r="G54" s="708"/>
      <c r="H54" s="709"/>
      <c r="I54" s="710"/>
      <c r="J54" s="711"/>
      <c r="K54" s="708"/>
      <c r="L54" s="709"/>
      <c r="M54" s="12"/>
      <c r="N54" s="12"/>
      <c r="O54" s="12"/>
      <c r="P54" s="12"/>
      <c r="Q54" s="12"/>
      <c r="R54" s="12"/>
      <c r="S54" s="12"/>
      <c r="T54" s="12"/>
      <c r="U54" s="12"/>
    </row>
    <row r="55" spans="2:21" x14ac:dyDescent="0.35"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2:21" x14ac:dyDescent="0.35">
      <c r="B56" s="12"/>
      <c r="C56" s="12"/>
      <c r="D56" s="12"/>
      <c r="E56" s="12"/>
      <c r="F56" s="12"/>
      <c r="G56" s="12"/>
      <c r="H56" s="12"/>
      <c r="I56" s="44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spans="2:21" x14ac:dyDescent="0.35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2:21" x14ac:dyDescent="0.35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spans="2:21" x14ac:dyDescent="0.35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2:21" x14ac:dyDescent="0.35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</sheetData>
  <mergeCells count="32">
    <mergeCell ref="O13:P13"/>
    <mergeCell ref="O35:P35"/>
    <mergeCell ref="M13:N13"/>
    <mergeCell ref="M35:N35"/>
    <mergeCell ref="K13:L13"/>
    <mergeCell ref="I13:J13"/>
    <mergeCell ref="G13:H13"/>
    <mergeCell ref="G53:H53"/>
    <mergeCell ref="I53:J53"/>
    <mergeCell ref="K53:L53"/>
    <mergeCell ref="I44:J44"/>
    <mergeCell ref="K44:L44"/>
    <mergeCell ref="I50:J50"/>
    <mergeCell ref="G44:H44"/>
    <mergeCell ref="G51:H51"/>
    <mergeCell ref="I51:J51"/>
    <mergeCell ref="K51:L51"/>
    <mergeCell ref="I35:J35"/>
    <mergeCell ref="K35:L35"/>
    <mergeCell ref="G54:H54"/>
    <mergeCell ref="I54:J54"/>
    <mergeCell ref="K54:L54"/>
    <mergeCell ref="G52:H52"/>
    <mergeCell ref="I52:J52"/>
    <mergeCell ref="K52:L52"/>
    <mergeCell ref="B35:B36"/>
    <mergeCell ref="B13:B14"/>
    <mergeCell ref="C35:D35"/>
    <mergeCell ref="E35:F35"/>
    <mergeCell ref="G35:H35"/>
    <mergeCell ref="E13:F13"/>
    <mergeCell ref="C13:D13"/>
  </mergeCells>
  <hyperlinks>
    <hyperlink ref="P2" location="Contenido!A1" display="regresar" xr:uid="{00000000-0004-0000-0A00-000000000000}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44546A"/>
  </sheetPr>
  <dimension ref="A1:AO75"/>
  <sheetViews>
    <sheetView showGridLines="0" zoomScale="70" zoomScaleNormal="70" workbookViewId="0">
      <selection activeCell="D41" sqref="D41"/>
    </sheetView>
  </sheetViews>
  <sheetFormatPr baseColWidth="10" defaultColWidth="0" defaultRowHeight="18" zeroHeight="1" x14ac:dyDescent="0.35"/>
  <cols>
    <col min="1" max="1" width="3.7109375" style="13" customWidth="1"/>
    <col min="2" max="2" width="54.7109375" style="13" customWidth="1"/>
    <col min="3" max="3" width="40.28515625" style="13" customWidth="1"/>
    <col min="4" max="16" width="19.7109375" style="13" customWidth="1"/>
    <col min="17" max="17" width="11.5703125" style="13" hidden="1" customWidth="1"/>
    <col min="18" max="41" width="0" style="13" hidden="1" customWidth="1"/>
    <col min="42" max="16384" width="11.5703125" style="13" hidden="1"/>
  </cols>
  <sheetData>
    <row r="1" spans="2:40" s="180" customFormat="1" ht="21" customHeight="1" collapsed="1" x14ac:dyDescent="0.25">
      <c r="B1" s="345" t="s">
        <v>627</v>
      </c>
      <c r="C1" s="179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1"/>
      <c r="V1" s="181"/>
      <c r="W1" s="182"/>
      <c r="X1" s="182"/>
      <c r="Y1" s="182"/>
      <c r="Z1" s="182"/>
      <c r="AA1" s="182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</row>
    <row r="2" spans="2:40" x14ac:dyDescent="0.35">
      <c r="B2" s="12"/>
      <c r="C2" s="12"/>
      <c r="D2" s="12"/>
      <c r="E2" s="12"/>
      <c r="G2" s="12"/>
      <c r="H2" s="12"/>
      <c r="I2" s="12"/>
      <c r="J2" s="12"/>
      <c r="K2" s="12"/>
      <c r="L2" s="12"/>
      <c r="M2" s="12"/>
      <c r="N2" s="12"/>
      <c r="O2" s="12"/>
      <c r="P2" s="286" t="s">
        <v>211</v>
      </c>
      <c r="Q2" s="12"/>
      <c r="R2" s="12"/>
      <c r="S2" s="12"/>
      <c r="T2" s="12"/>
      <c r="U2" s="12"/>
    </row>
    <row r="3" spans="2:40" ht="18.75" thickBot="1" x14ac:dyDescent="0.4">
      <c r="B3" s="12"/>
      <c r="C3" s="12"/>
      <c r="D3" s="12"/>
      <c r="E3" s="12"/>
      <c r="F3" s="286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2:40" ht="18.75" thickBot="1" x14ac:dyDescent="0.4">
      <c r="B4" s="346" t="s">
        <v>7</v>
      </c>
      <c r="C4" s="225" t="s">
        <v>628</v>
      </c>
      <c r="O4" s="12"/>
      <c r="P4" s="12"/>
      <c r="Q4" s="12"/>
      <c r="R4" s="12"/>
      <c r="S4" s="12"/>
      <c r="T4" s="12"/>
      <c r="U4" s="12"/>
    </row>
    <row r="5" spans="2:40" x14ac:dyDescent="0.35">
      <c r="B5" s="222" t="s">
        <v>216</v>
      </c>
      <c r="C5" s="223">
        <f>C23</f>
        <v>21555513</v>
      </c>
      <c r="O5" s="12"/>
      <c r="P5" s="12"/>
      <c r="Q5" s="12"/>
      <c r="R5" s="12"/>
      <c r="S5" s="12"/>
      <c r="T5" s="12"/>
      <c r="U5" s="12"/>
    </row>
    <row r="6" spans="2:40" ht="18.75" thickBot="1" x14ac:dyDescent="0.4">
      <c r="B6" s="226" t="s">
        <v>217</v>
      </c>
      <c r="C6" s="227">
        <f>C34</f>
        <v>43513625.005092353</v>
      </c>
      <c r="O6" s="12"/>
      <c r="P6" s="12"/>
      <c r="Q6" s="12"/>
      <c r="R6" s="12"/>
      <c r="S6" s="12"/>
      <c r="T6" s="12"/>
      <c r="U6" s="12"/>
    </row>
    <row r="7" spans="2:40" ht="18.75" thickBot="1" x14ac:dyDescent="0.4">
      <c r="B7" s="228" t="s">
        <v>629</v>
      </c>
      <c r="C7" s="229">
        <f>C6+C5</f>
        <v>65069138.005092353</v>
      </c>
      <c r="K7" s="84"/>
      <c r="O7" s="12"/>
      <c r="P7" s="12"/>
      <c r="Q7" s="12"/>
      <c r="R7" s="12"/>
      <c r="S7" s="12"/>
      <c r="T7" s="12"/>
      <c r="U7" s="12"/>
    </row>
    <row r="8" spans="2:40" x14ac:dyDescent="0.35">
      <c r="B8" s="12"/>
      <c r="C8" s="12"/>
      <c r="D8" s="12"/>
      <c r="E8" s="71"/>
      <c r="F8" s="71"/>
      <c r="G8" s="71"/>
      <c r="H8" s="12"/>
      <c r="I8" s="12"/>
      <c r="J8" s="71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2:40" s="180" customFormat="1" ht="19.899999999999999" customHeight="1" collapsed="1" x14ac:dyDescent="0.25">
      <c r="B9" s="345" t="s">
        <v>443</v>
      </c>
      <c r="C9" s="179"/>
      <c r="D9" s="170"/>
      <c r="E9" s="170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  <c r="AA9" s="182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</row>
    <row r="10" spans="2:40" ht="18.75" thickBot="1" x14ac:dyDescent="0.4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40" ht="18.75" x14ac:dyDescent="0.35">
      <c r="B11" s="705" t="s">
        <v>476</v>
      </c>
      <c r="C11" s="715"/>
    </row>
    <row r="12" spans="2:40" x14ac:dyDescent="0.35">
      <c r="B12" s="706" t="s">
        <v>10</v>
      </c>
      <c r="C12" s="717" t="s">
        <v>626</v>
      </c>
    </row>
    <row r="13" spans="2:40" x14ac:dyDescent="0.35">
      <c r="B13" s="716"/>
      <c r="C13" s="717"/>
    </row>
    <row r="14" spans="2:40" x14ac:dyDescent="0.35">
      <c r="B14" s="716"/>
      <c r="C14" s="717"/>
    </row>
    <row r="15" spans="2:40" x14ac:dyDescent="0.35">
      <c r="B15" s="425" t="s">
        <v>477</v>
      </c>
      <c r="C15" s="405">
        <v>6213531</v>
      </c>
    </row>
    <row r="16" spans="2:40" x14ac:dyDescent="0.35">
      <c r="B16" s="425" t="s">
        <v>478</v>
      </c>
      <c r="C16" s="405">
        <v>3513515</v>
      </c>
    </row>
    <row r="17" spans="2:40" x14ac:dyDescent="0.35">
      <c r="B17" s="425" t="s">
        <v>479</v>
      </c>
      <c r="C17" s="405">
        <v>5318961</v>
      </c>
    </row>
    <row r="18" spans="2:40" x14ac:dyDescent="0.35">
      <c r="B18" s="425" t="s">
        <v>77</v>
      </c>
      <c r="C18" s="405">
        <v>30326</v>
      </c>
    </row>
    <row r="19" spans="2:40" x14ac:dyDescent="0.35">
      <c r="B19" s="425" t="s">
        <v>480</v>
      </c>
      <c r="C19" s="405">
        <v>7163501</v>
      </c>
    </row>
    <row r="20" spans="2:40" x14ac:dyDescent="0.35">
      <c r="B20" s="425" t="s">
        <v>481</v>
      </c>
      <c r="C20" s="405">
        <v>184379</v>
      </c>
    </row>
    <row r="21" spans="2:40" x14ac:dyDescent="0.35">
      <c r="B21" s="425" t="s">
        <v>482</v>
      </c>
      <c r="C21" s="405">
        <v>982620</v>
      </c>
    </row>
    <row r="22" spans="2:40" x14ac:dyDescent="0.35">
      <c r="B22" s="425" t="s">
        <v>483</v>
      </c>
      <c r="C22" s="405">
        <f>C45*-1</f>
        <v>-1851320</v>
      </c>
    </row>
    <row r="23" spans="2:40" ht="18.75" thickBot="1" x14ac:dyDescent="0.4">
      <c r="B23" s="430" t="s">
        <v>8</v>
      </c>
      <c r="C23" s="431">
        <f>SUM(C15:C22)</f>
        <v>21555513</v>
      </c>
    </row>
    <row r="24" spans="2:40" s="24" customFormat="1" x14ac:dyDescent="0.35"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</row>
    <row r="25" spans="2:40" s="180" customFormat="1" ht="18" customHeight="1" collapsed="1" x14ac:dyDescent="0.4">
      <c r="B25" s="345" t="s">
        <v>444</v>
      </c>
      <c r="C25" s="179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</row>
    <row r="26" spans="2:40" ht="18.75" thickBot="1" x14ac:dyDescent="0.4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2:40" ht="18.75" x14ac:dyDescent="0.35">
      <c r="B27" s="705" t="s">
        <v>467</v>
      </c>
      <c r="C27" s="715"/>
    </row>
    <row r="28" spans="2:40" x14ac:dyDescent="0.35">
      <c r="B28" s="706" t="s">
        <v>10</v>
      </c>
      <c r="C28" s="717" t="s">
        <v>625</v>
      </c>
    </row>
    <row r="29" spans="2:40" x14ac:dyDescent="0.35">
      <c r="B29" s="706"/>
      <c r="C29" s="718"/>
    </row>
    <row r="30" spans="2:40" x14ac:dyDescent="0.35">
      <c r="B30" s="425" t="s">
        <v>16</v>
      </c>
      <c r="C30" s="405">
        <f>C40</f>
        <v>11363405.67348313</v>
      </c>
    </row>
    <row r="31" spans="2:40" x14ac:dyDescent="0.35">
      <c r="B31" s="425" t="s">
        <v>468</v>
      </c>
      <c r="C31" s="405">
        <f>C39*('1.5 Tasa de Retorno'!E21/100)</f>
        <v>25095973.137107041</v>
      </c>
    </row>
    <row r="32" spans="2:40" x14ac:dyDescent="0.35">
      <c r="B32" s="425" t="s">
        <v>469</v>
      </c>
      <c r="C32" s="405">
        <v>7043368</v>
      </c>
    </row>
    <row r="33" spans="2:21" x14ac:dyDescent="0.35">
      <c r="B33" s="425" t="s">
        <v>567</v>
      </c>
      <c r="C33" s="405">
        <f>'1.9 Inversiones 2021'!O19/1000</f>
        <v>10878.194502179578</v>
      </c>
    </row>
    <row r="34" spans="2:21" ht="18.75" thickBot="1" x14ac:dyDescent="0.4">
      <c r="B34" s="430" t="s">
        <v>8</v>
      </c>
      <c r="C34" s="431">
        <f>SUM(C30:C33)</f>
        <v>43513625.005092353</v>
      </c>
    </row>
    <row r="35" spans="2:21" x14ac:dyDescent="0.35"/>
    <row r="36" spans="2:21" ht="21.75" x14ac:dyDescent="0.35">
      <c r="B36" s="658" t="s">
        <v>562</v>
      </c>
      <c r="C36" s="658"/>
      <c r="D36" s="658"/>
      <c r="E36" s="658"/>
      <c r="F36" s="658"/>
      <c r="G36" s="658"/>
      <c r="H36" s="658"/>
      <c r="I36" s="658"/>
      <c r="J36" s="658"/>
      <c r="K36" s="658"/>
      <c r="L36" s="658"/>
      <c r="M36" s="658"/>
      <c r="N36" s="658"/>
      <c r="O36" s="658"/>
      <c r="P36" s="658"/>
    </row>
    <row r="37" spans="2:21" ht="18.75" thickBot="1" x14ac:dyDescent="0.4">
      <c r="B37" s="96"/>
      <c r="C37" s="97"/>
      <c r="D37" s="97"/>
      <c r="E37" s="97"/>
      <c r="F37" s="97"/>
      <c r="G37" s="714"/>
      <c r="H37" s="714"/>
      <c r="I37" s="714"/>
      <c r="J37" s="714"/>
      <c r="K37" s="714"/>
      <c r="L37" s="714"/>
      <c r="M37" s="12"/>
      <c r="N37" s="12"/>
      <c r="O37" s="12"/>
      <c r="P37" s="12"/>
    </row>
    <row r="38" spans="2:21" x14ac:dyDescent="0.35">
      <c r="B38" s="424" t="s">
        <v>10</v>
      </c>
      <c r="C38" s="381" t="s">
        <v>624</v>
      </c>
      <c r="D38" s="97"/>
      <c r="E38" s="97"/>
      <c r="F38" s="97"/>
      <c r="G38" s="97"/>
      <c r="H38" s="97"/>
      <c r="I38" s="98"/>
      <c r="J38" s="97"/>
      <c r="K38" s="99"/>
      <c r="L38" s="97"/>
      <c r="M38" s="12"/>
      <c r="N38" s="12"/>
      <c r="O38" s="12"/>
      <c r="P38" s="12"/>
    </row>
    <row r="39" spans="2:21" x14ac:dyDescent="0.35">
      <c r="B39" s="428" t="s">
        <v>500</v>
      </c>
      <c r="C39" s="405">
        <f>'1.8 Aportaciones'!C17/1000</f>
        <v>313510479.66835332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</row>
    <row r="40" spans="2:21" ht="18.75" thickBot="1" x14ac:dyDescent="0.4">
      <c r="B40" s="429" t="s">
        <v>570</v>
      </c>
      <c r="C40" s="411">
        <f>'1.8 Aportaciones'!E17/1000</f>
        <v>11363405.67348313</v>
      </c>
      <c r="D40" s="12"/>
      <c r="E40" s="12"/>
      <c r="F40" s="12"/>
      <c r="G40" s="71"/>
      <c r="H40" s="71"/>
      <c r="I40" s="71"/>
      <c r="J40" s="71"/>
      <c r="K40" s="99"/>
      <c r="L40" s="100"/>
      <c r="M40" s="12"/>
      <c r="N40" s="12"/>
      <c r="O40" s="12"/>
      <c r="P40" s="12"/>
    </row>
    <row r="41" spans="2:21" ht="18.75" thickBot="1" x14ac:dyDescent="0.4">
      <c r="D41" s="12"/>
      <c r="E41" s="12"/>
      <c r="F41" s="12"/>
      <c r="G41" s="12"/>
      <c r="H41" s="12"/>
      <c r="I41" s="71"/>
      <c r="J41" s="71"/>
      <c r="K41" s="71"/>
      <c r="L41" s="100"/>
      <c r="M41" s="12"/>
      <c r="N41" s="12"/>
      <c r="O41" s="12"/>
      <c r="P41" s="12"/>
    </row>
    <row r="42" spans="2:21" x14ac:dyDescent="0.35">
      <c r="B42" s="424" t="s">
        <v>10</v>
      </c>
      <c r="C42" s="381" t="s">
        <v>623</v>
      </c>
      <c r="D42" s="12"/>
      <c r="E42" s="12"/>
      <c r="F42" s="12"/>
      <c r="G42" s="71"/>
      <c r="H42" s="12"/>
      <c r="I42" s="71"/>
      <c r="J42" s="12"/>
      <c r="K42" s="12"/>
      <c r="L42" s="12"/>
      <c r="M42" s="12"/>
      <c r="N42" s="12"/>
      <c r="O42" s="12"/>
      <c r="P42" s="12"/>
    </row>
    <row r="43" spans="2:21" x14ac:dyDescent="0.35">
      <c r="B43" s="425" t="s">
        <v>502</v>
      </c>
      <c r="C43" s="405">
        <v>4893634</v>
      </c>
      <c r="D43" s="12"/>
      <c r="E43" s="12"/>
      <c r="F43" s="12"/>
      <c r="G43" s="71"/>
      <c r="H43" s="12"/>
      <c r="I43" s="708"/>
      <c r="J43" s="708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spans="2:21" x14ac:dyDescent="0.35">
      <c r="B44" s="425" t="s">
        <v>501</v>
      </c>
      <c r="C44" s="405">
        <v>3042314</v>
      </c>
      <c r="D44" s="12"/>
      <c r="E44" s="12"/>
      <c r="F44" s="101"/>
      <c r="G44" s="712"/>
      <c r="H44" s="713"/>
      <c r="I44" s="712"/>
      <c r="J44" s="713"/>
      <c r="K44" s="712"/>
      <c r="L44" s="713"/>
      <c r="M44" s="102"/>
      <c r="N44" s="12"/>
      <c r="O44" s="12"/>
      <c r="P44" s="12"/>
      <c r="Q44" s="12"/>
      <c r="R44" s="12"/>
      <c r="S44" s="12"/>
      <c r="T44" s="12"/>
      <c r="U44" s="12"/>
    </row>
    <row r="45" spans="2:21" ht="18.75" thickBot="1" x14ac:dyDescent="0.4">
      <c r="B45" s="426" t="s">
        <v>95</v>
      </c>
      <c r="C45" s="427">
        <f>C43-C44</f>
        <v>1851320</v>
      </c>
      <c r="D45" s="12"/>
      <c r="E45" s="12"/>
      <c r="F45" s="101"/>
      <c r="G45" s="712"/>
      <c r="H45" s="713"/>
      <c r="I45" s="712"/>
      <c r="J45" s="713"/>
      <c r="K45" s="712"/>
      <c r="L45" s="713"/>
      <c r="M45" s="103"/>
      <c r="N45" s="12"/>
      <c r="O45" s="12"/>
      <c r="P45" s="12"/>
      <c r="Q45" s="12"/>
      <c r="R45" s="12"/>
      <c r="S45" s="12"/>
      <c r="T45" s="12"/>
      <c r="U45" s="12"/>
    </row>
    <row r="46" spans="2:21" x14ac:dyDescent="0.35">
      <c r="D46" s="12"/>
      <c r="E46" s="12"/>
      <c r="F46" s="101"/>
      <c r="G46" s="712"/>
      <c r="H46" s="713"/>
      <c r="I46" s="712"/>
      <c r="J46" s="713"/>
      <c r="K46" s="712"/>
      <c r="L46" s="713"/>
      <c r="M46" s="12"/>
      <c r="N46" s="12"/>
      <c r="O46" s="12"/>
      <c r="P46" s="12"/>
      <c r="Q46" s="12"/>
      <c r="R46" s="12"/>
      <c r="S46" s="12"/>
      <c r="T46" s="12"/>
      <c r="U46" s="12"/>
    </row>
    <row r="47" spans="2:21" x14ac:dyDescent="0.35">
      <c r="B47" s="12"/>
      <c r="C47" s="12"/>
      <c r="D47" s="12"/>
      <c r="E47" s="12"/>
      <c r="F47" s="12"/>
      <c r="G47" s="708"/>
      <c r="H47" s="709"/>
      <c r="I47" s="710"/>
      <c r="J47" s="711"/>
      <c r="K47" s="708"/>
      <c r="L47" s="709"/>
      <c r="M47" s="12"/>
      <c r="N47" s="12"/>
      <c r="O47" s="12"/>
      <c r="P47" s="12"/>
      <c r="Q47" s="12"/>
      <c r="R47" s="12"/>
      <c r="S47" s="12"/>
      <c r="T47" s="12"/>
      <c r="U47" s="12"/>
    </row>
    <row r="48" spans="2:21" x14ac:dyDescent="0.35"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spans="2:21" x14ac:dyDescent="0.35">
      <c r="B49" s="12"/>
      <c r="C49" s="12"/>
      <c r="D49" s="12"/>
      <c r="E49" s="12"/>
      <c r="F49" s="12"/>
      <c r="G49" s="12"/>
      <c r="H49" s="12"/>
      <c r="I49" s="44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2:21" hidden="1" x14ac:dyDescent="0.3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spans="2:21" hidden="1" x14ac:dyDescent="0.35">
      <c r="B51"/>
      <c r="C51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2:21" hidden="1" x14ac:dyDescent="0.35">
      <c r="B52"/>
      <c r="C5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spans="2:21" hidden="1" x14ac:dyDescent="0.35">
      <c r="B53"/>
      <c r="C53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2:21" hidden="1" x14ac:dyDescent="0.35">
      <c r="B54"/>
      <c r="C54"/>
    </row>
    <row r="55" spans="2:21" hidden="1" x14ac:dyDescent="0.35">
      <c r="B55"/>
      <c r="C55"/>
    </row>
    <row r="56" spans="2:21" hidden="1" x14ac:dyDescent="0.35">
      <c r="B56"/>
      <c r="C56"/>
      <c r="D56" s="86"/>
    </row>
    <row r="57" spans="2:21" hidden="1" x14ac:dyDescent="0.35">
      <c r="B57"/>
      <c r="C57"/>
      <c r="D57" s="86"/>
    </row>
    <row r="58" spans="2:21" hidden="1" x14ac:dyDescent="0.35">
      <c r="B58"/>
      <c r="C58"/>
      <c r="D58" s="86"/>
    </row>
    <row r="59" spans="2:21" hidden="1" x14ac:dyDescent="0.35">
      <c r="B59"/>
      <c r="C59"/>
      <c r="D59" s="86"/>
    </row>
    <row r="60" spans="2:21" hidden="1" x14ac:dyDescent="0.35">
      <c r="B60"/>
      <c r="C60"/>
      <c r="D60" s="86"/>
    </row>
    <row r="61" spans="2:21" hidden="1" x14ac:dyDescent="0.35">
      <c r="B61"/>
      <c r="C61"/>
    </row>
    <row r="62" spans="2:21" hidden="1" x14ac:dyDescent="0.35">
      <c r="B62"/>
      <c r="C62"/>
      <c r="D62" s="86"/>
    </row>
    <row r="63" spans="2:21" hidden="1" x14ac:dyDescent="0.35">
      <c r="B63"/>
      <c r="C63"/>
      <c r="D63" s="86"/>
    </row>
    <row r="64" spans="2:21" hidden="1" x14ac:dyDescent="0.35">
      <c r="B64"/>
      <c r="C64"/>
      <c r="D64" s="86"/>
    </row>
    <row r="65" spans="2:3" hidden="1" x14ac:dyDescent="0.35">
      <c r="B65"/>
      <c r="C65"/>
    </row>
    <row r="66" spans="2:3" hidden="1" x14ac:dyDescent="0.35">
      <c r="B66"/>
      <c r="C66"/>
    </row>
    <row r="67" spans="2:3" hidden="1" x14ac:dyDescent="0.35">
      <c r="B67"/>
      <c r="C67"/>
    </row>
    <row r="68" spans="2:3" hidden="1" x14ac:dyDescent="0.35">
      <c r="B68"/>
      <c r="C68"/>
    </row>
    <row r="69" spans="2:3" hidden="1" x14ac:dyDescent="0.35">
      <c r="B69"/>
      <c r="C69"/>
    </row>
    <row r="70" spans="2:3" hidden="1" x14ac:dyDescent="0.35">
      <c r="B70"/>
      <c r="C70"/>
    </row>
    <row r="71" spans="2:3" hidden="1" x14ac:dyDescent="0.35">
      <c r="B71"/>
      <c r="C71"/>
    </row>
    <row r="72" spans="2:3" hidden="1" x14ac:dyDescent="0.35">
      <c r="B72"/>
      <c r="C72"/>
    </row>
    <row r="74" spans="2:3" x14ac:dyDescent="0.35"/>
    <row r="75" spans="2:3" x14ac:dyDescent="0.35"/>
  </sheetData>
  <mergeCells count="23">
    <mergeCell ref="G47:H47"/>
    <mergeCell ref="I47:J47"/>
    <mergeCell ref="K47:L47"/>
    <mergeCell ref="B11:C11"/>
    <mergeCell ref="B12:B14"/>
    <mergeCell ref="C12:C14"/>
    <mergeCell ref="I44:J44"/>
    <mergeCell ref="K44:L44"/>
    <mergeCell ref="B28:B29"/>
    <mergeCell ref="C28:C29"/>
    <mergeCell ref="G46:H46"/>
    <mergeCell ref="I46:J46"/>
    <mergeCell ref="K46:L46"/>
    <mergeCell ref="K45:L45"/>
    <mergeCell ref="G37:H37"/>
    <mergeCell ref="I37:J37"/>
    <mergeCell ref="K37:L37"/>
    <mergeCell ref="G45:H45"/>
    <mergeCell ref="I45:J45"/>
    <mergeCell ref="B36:P36"/>
    <mergeCell ref="B27:C27"/>
    <mergeCell ref="I43:J43"/>
    <mergeCell ref="G44:H44"/>
  </mergeCells>
  <hyperlinks>
    <hyperlink ref="P2" location="Contenido!A1" display="regresar" xr:uid="{00000000-0004-0000-0B00-000000000000}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/>
  </sheetPr>
  <dimension ref="A1:AO40"/>
  <sheetViews>
    <sheetView showGridLines="0" zoomScale="70" zoomScaleNormal="70" workbookViewId="0">
      <pane ySplit="2" topLeftCell="A3" activePane="bottomLeft" state="frozen"/>
      <selection activeCell="H5" sqref="H5"/>
      <selection pane="bottomLeft" activeCell="D16" sqref="D16"/>
    </sheetView>
  </sheetViews>
  <sheetFormatPr baseColWidth="10" defaultColWidth="0" defaultRowHeight="18" zeroHeight="1" x14ac:dyDescent="0.35"/>
  <cols>
    <col min="1" max="1" width="3.7109375" style="13" customWidth="1"/>
    <col min="2" max="2" width="19.85546875" style="13" customWidth="1"/>
    <col min="3" max="3" width="12.7109375" style="13" customWidth="1"/>
    <col min="4" max="16" width="11.5703125" style="13" customWidth="1"/>
    <col min="17" max="41" width="0" style="13" hidden="1" customWidth="1"/>
    <col min="42" max="16384" width="11.5703125" style="13" hidden="1"/>
  </cols>
  <sheetData>
    <row r="1" spans="2:40" s="180" customFormat="1" ht="18" customHeight="1" collapsed="1" x14ac:dyDescent="0.25">
      <c r="B1" s="168" t="s">
        <v>601</v>
      </c>
      <c r="C1" s="168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1"/>
      <c r="V1" s="172"/>
      <c r="W1" s="182"/>
      <c r="X1" s="182"/>
      <c r="Y1" s="182"/>
      <c r="Z1" s="182"/>
      <c r="AA1" s="182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</row>
    <row r="2" spans="2:40" x14ac:dyDescent="0.35">
      <c r="B2" s="12"/>
      <c r="C2" s="12"/>
      <c r="D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286" t="s">
        <v>211</v>
      </c>
      <c r="Q2" s="12"/>
      <c r="R2" s="12"/>
      <c r="S2" s="12"/>
      <c r="T2" s="12"/>
      <c r="U2" s="12"/>
      <c r="V2" s="12"/>
    </row>
    <row r="3" spans="2:40" s="189" customFormat="1" ht="21.75" x14ac:dyDescent="0.4">
      <c r="B3" s="168" t="s">
        <v>447</v>
      </c>
      <c r="C3" s="179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234"/>
      <c r="V3" s="234"/>
    </row>
    <row r="4" spans="2:40" ht="18.75" thickBot="1" x14ac:dyDescent="0.4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</row>
    <row r="5" spans="2:40" ht="14.45" customHeight="1" x14ac:dyDescent="0.35">
      <c r="B5" s="696" t="s">
        <v>284</v>
      </c>
      <c r="C5" s="660" t="s">
        <v>3</v>
      </c>
      <c r="D5" s="660" t="s">
        <v>335</v>
      </c>
      <c r="E5" s="660"/>
      <c r="F5" s="660"/>
      <c r="G5" s="660"/>
      <c r="H5" s="660"/>
      <c r="I5" s="660"/>
      <c r="J5" s="660"/>
      <c r="K5" s="66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2:40" x14ac:dyDescent="0.35">
      <c r="B6" s="697"/>
      <c r="C6" s="692"/>
      <c r="D6" s="432">
        <v>2014</v>
      </c>
      <c r="E6" s="432">
        <v>2015</v>
      </c>
      <c r="F6" s="432">
        <v>2016</v>
      </c>
      <c r="G6" s="432">
        <v>2017</v>
      </c>
      <c r="H6" s="432">
        <v>2018</v>
      </c>
      <c r="I6" s="432">
        <v>2019</v>
      </c>
      <c r="J6" s="432">
        <v>2020</v>
      </c>
      <c r="K6" s="436">
        <v>2021</v>
      </c>
      <c r="L6" s="12"/>
      <c r="M6" s="12"/>
      <c r="N6" s="12"/>
      <c r="O6" s="12"/>
      <c r="P6" s="12"/>
      <c r="Q6" s="12"/>
      <c r="R6" s="12"/>
      <c r="S6" s="12"/>
      <c r="T6" s="12"/>
    </row>
    <row r="7" spans="2:40" x14ac:dyDescent="0.35">
      <c r="B7" s="450" t="s">
        <v>1</v>
      </c>
      <c r="C7" s="443" t="s">
        <v>4</v>
      </c>
      <c r="D7" s="542">
        <v>0</v>
      </c>
      <c r="E7" s="542">
        <v>0</v>
      </c>
      <c r="F7" s="542">
        <v>822</v>
      </c>
      <c r="G7" s="542">
        <v>822</v>
      </c>
      <c r="H7" s="542">
        <v>822</v>
      </c>
      <c r="I7" s="542">
        <v>822</v>
      </c>
      <c r="J7" s="542">
        <v>822</v>
      </c>
      <c r="K7" s="543">
        <v>822</v>
      </c>
      <c r="L7" s="12"/>
      <c r="M7" s="12"/>
      <c r="N7" s="12"/>
      <c r="O7" s="12"/>
      <c r="P7" s="12"/>
      <c r="Q7" s="12"/>
      <c r="R7" s="12"/>
      <c r="S7" s="12"/>
      <c r="T7" s="12"/>
    </row>
    <row r="8" spans="2:40" ht="18.75" thickBot="1" x14ac:dyDescent="0.4">
      <c r="B8" s="452" t="s">
        <v>2</v>
      </c>
      <c r="C8" s="453" t="s">
        <v>5</v>
      </c>
      <c r="D8" s="544">
        <v>0</v>
      </c>
      <c r="E8" s="544">
        <v>0</v>
      </c>
      <c r="F8" s="544">
        <v>454</v>
      </c>
      <c r="G8" s="544">
        <v>454</v>
      </c>
      <c r="H8" s="544">
        <v>454</v>
      </c>
      <c r="I8" s="544">
        <v>454</v>
      </c>
      <c r="J8" s="544">
        <v>454</v>
      </c>
      <c r="K8" s="545">
        <v>454</v>
      </c>
      <c r="L8" s="12"/>
      <c r="M8" s="12"/>
      <c r="N8" s="12"/>
      <c r="O8" s="12"/>
      <c r="P8" s="12"/>
      <c r="Q8" s="12"/>
      <c r="R8" s="12"/>
      <c r="S8" s="12"/>
      <c r="T8" s="12"/>
    </row>
    <row r="9" spans="2:40" ht="18.75" thickBot="1" x14ac:dyDescent="0.4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</row>
    <row r="10" spans="2:40" ht="14.45" customHeight="1" x14ac:dyDescent="0.35">
      <c r="B10" s="696" t="s">
        <v>284</v>
      </c>
      <c r="C10" s="660" t="s">
        <v>3</v>
      </c>
      <c r="D10" s="689" t="s">
        <v>336</v>
      </c>
      <c r="E10" s="689"/>
      <c r="F10" s="689"/>
      <c r="G10" s="689"/>
      <c r="H10" s="689"/>
      <c r="I10" s="689"/>
      <c r="J10" s="689"/>
      <c r="K10" s="701"/>
      <c r="L10" s="12"/>
      <c r="M10" s="12"/>
      <c r="N10" s="12"/>
      <c r="O10" s="12"/>
      <c r="P10" s="12"/>
      <c r="Q10" s="12"/>
      <c r="R10" s="12"/>
      <c r="S10" s="12"/>
      <c r="T10" s="12"/>
    </row>
    <row r="11" spans="2:40" x14ac:dyDescent="0.35">
      <c r="B11" s="697"/>
      <c r="C11" s="692"/>
      <c r="D11" s="432">
        <v>2014</v>
      </c>
      <c r="E11" s="432">
        <v>2015</v>
      </c>
      <c r="F11" s="432">
        <v>2016</v>
      </c>
      <c r="G11" s="432">
        <v>2017</v>
      </c>
      <c r="H11" s="432">
        <v>2018</v>
      </c>
      <c r="I11" s="432">
        <v>2019</v>
      </c>
      <c r="J11" s="432">
        <v>2020</v>
      </c>
      <c r="K11" s="436">
        <v>2021</v>
      </c>
      <c r="L11" s="12"/>
      <c r="M11" s="12"/>
      <c r="N11" s="12"/>
      <c r="O11" s="12"/>
      <c r="P11" s="12"/>
      <c r="Q11" s="12"/>
      <c r="R11" s="12"/>
      <c r="S11" s="12"/>
      <c r="T11" s="12"/>
    </row>
    <row r="12" spans="2:40" x14ac:dyDescent="0.35">
      <c r="B12" s="450" t="s">
        <v>1</v>
      </c>
      <c r="C12" s="443" t="s">
        <v>4</v>
      </c>
      <c r="D12" s="546">
        <f t="shared" ref="D12:I12" si="0">IFERROR(D7/D7,0)</f>
        <v>0</v>
      </c>
      <c r="E12" s="546">
        <f t="shared" si="0"/>
        <v>0</v>
      </c>
      <c r="F12" s="546">
        <f t="shared" si="0"/>
        <v>1</v>
      </c>
      <c r="G12" s="546">
        <f t="shared" si="0"/>
        <v>1</v>
      </c>
      <c r="H12" s="546">
        <f t="shared" si="0"/>
        <v>1</v>
      </c>
      <c r="I12" s="546">
        <f t="shared" si="0"/>
        <v>1</v>
      </c>
      <c r="J12" s="546">
        <f t="shared" ref="J12" si="1">IFERROR(J7/J7,0)</f>
        <v>1</v>
      </c>
      <c r="K12" s="547">
        <f>IFERROR(K7/K7,0)</f>
        <v>1</v>
      </c>
      <c r="L12" s="12"/>
      <c r="M12" s="12"/>
      <c r="N12" s="12"/>
      <c r="O12" s="12"/>
      <c r="P12" s="12"/>
      <c r="Q12" s="12"/>
      <c r="R12" s="12"/>
      <c r="S12" s="12"/>
      <c r="T12" s="12"/>
    </row>
    <row r="13" spans="2:40" ht="18.75" thickBot="1" x14ac:dyDescent="0.4">
      <c r="B13" s="452" t="s">
        <v>2</v>
      </c>
      <c r="C13" s="453" t="s">
        <v>5</v>
      </c>
      <c r="D13" s="548">
        <f t="shared" ref="D13:I13" si="2">IFERROR(D8/D7,0)</f>
        <v>0</v>
      </c>
      <c r="E13" s="548">
        <f t="shared" si="2"/>
        <v>0</v>
      </c>
      <c r="F13" s="548">
        <f t="shared" si="2"/>
        <v>0.55231143552311435</v>
      </c>
      <c r="G13" s="548">
        <f t="shared" si="2"/>
        <v>0.55231143552311435</v>
      </c>
      <c r="H13" s="548">
        <f t="shared" si="2"/>
        <v>0.55231143552311435</v>
      </c>
      <c r="I13" s="548">
        <f t="shared" si="2"/>
        <v>0.55231143552311435</v>
      </c>
      <c r="J13" s="548">
        <f t="shared" ref="J13" si="3">IFERROR(J8/J7,0)</f>
        <v>0.55231143552311435</v>
      </c>
      <c r="K13" s="549">
        <f>IFERROR(K8/K7,0)</f>
        <v>0.55231143552311435</v>
      </c>
      <c r="L13" s="12"/>
      <c r="M13" s="12"/>
      <c r="N13" s="12"/>
      <c r="O13" s="12"/>
      <c r="P13" s="12"/>
      <c r="Q13" s="12"/>
      <c r="R13" s="12"/>
      <c r="S13" s="12"/>
      <c r="T13" s="12"/>
    </row>
    <row r="14" spans="2:40" x14ac:dyDescent="0.35">
      <c r="B14" s="29" t="s">
        <v>324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2:40" x14ac:dyDescent="0.35">
      <c r="B15" s="29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2:40" x14ac:dyDescent="0.35">
      <c r="B16" s="29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2:22" x14ac:dyDescent="0.3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2:22" s="189" customFormat="1" ht="21.75" x14ac:dyDescent="0.4">
      <c r="B18" s="168" t="s">
        <v>448</v>
      </c>
      <c r="C18" s="179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234"/>
      <c r="V18" s="234"/>
    </row>
    <row r="19" spans="2:22" ht="18.75" thickBot="1" x14ac:dyDescent="0.4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</row>
    <row r="20" spans="2:22" ht="16.899999999999999" customHeight="1" x14ac:dyDescent="0.35">
      <c r="B20" s="696" t="s">
        <v>284</v>
      </c>
      <c r="C20" s="660" t="s">
        <v>3</v>
      </c>
      <c r="D20" s="660" t="s">
        <v>335</v>
      </c>
      <c r="E20" s="660"/>
      <c r="F20" s="660"/>
      <c r="G20" s="660"/>
      <c r="H20" s="660"/>
      <c r="I20" s="660"/>
      <c r="J20" s="660"/>
      <c r="K20" s="66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</row>
    <row r="21" spans="2:22" ht="14.45" customHeight="1" x14ac:dyDescent="0.35">
      <c r="B21" s="697"/>
      <c r="C21" s="692"/>
      <c r="D21" s="432">
        <v>2014</v>
      </c>
      <c r="E21" s="432">
        <v>2015</v>
      </c>
      <c r="F21" s="432">
        <v>2016</v>
      </c>
      <c r="G21" s="432">
        <v>2017</v>
      </c>
      <c r="H21" s="432">
        <v>2018</v>
      </c>
      <c r="I21" s="432">
        <v>2019</v>
      </c>
      <c r="J21" s="432">
        <v>2020</v>
      </c>
      <c r="K21" s="436">
        <v>2021</v>
      </c>
      <c r="L21" s="12"/>
      <c r="M21" s="12"/>
      <c r="N21" s="12"/>
      <c r="O21" s="12"/>
      <c r="P21" s="12"/>
      <c r="Q21" s="12"/>
      <c r="R21" s="12"/>
      <c r="S21" s="12"/>
      <c r="T21" s="12"/>
    </row>
    <row r="22" spans="2:22" x14ac:dyDescent="0.35">
      <c r="B22" s="450" t="s">
        <v>1</v>
      </c>
      <c r="C22" s="443" t="s">
        <v>4</v>
      </c>
      <c r="D22" s="542">
        <v>0</v>
      </c>
      <c r="E22" s="542">
        <v>0</v>
      </c>
      <c r="F22" s="542">
        <v>1034</v>
      </c>
      <c r="G22" s="542">
        <v>1034</v>
      </c>
      <c r="H22" s="542">
        <v>1034</v>
      </c>
      <c r="I22" s="542">
        <v>1034</v>
      </c>
      <c r="J22" s="542">
        <v>1034</v>
      </c>
      <c r="K22" s="543">
        <v>1034</v>
      </c>
      <c r="L22" s="12"/>
      <c r="M22" s="12"/>
      <c r="N22" s="12"/>
      <c r="O22" s="12"/>
      <c r="P22" s="12"/>
      <c r="Q22" s="12"/>
      <c r="R22" s="12"/>
      <c r="S22" s="12"/>
      <c r="T22" s="12"/>
    </row>
    <row r="23" spans="2:22" ht="18.75" thickBot="1" x14ac:dyDescent="0.4">
      <c r="B23" s="452" t="s">
        <v>2</v>
      </c>
      <c r="C23" s="453" t="s">
        <v>5</v>
      </c>
      <c r="D23" s="544">
        <v>0</v>
      </c>
      <c r="E23" s="544">
        <v>0</v>
      </c>
      <c r="F23" s="544">
        <v>454</v>
      </c>
      <c r="G23" s="544">
        <v>454</v>
      </c>
      <c r="H23" s="544">
        <v>454</v>
      </c>
      <c r="I23" s="544">
        <v>454</v>
      </c>
      <c r="J23" s="544">
        <v>454</v>
      </c>
      <c r="K23" s="545">
        <v>454</v>
      </c>
      <c r="L23" s="12"/>
      <c r="M23" s="12"/>
      <c r="N23" s="12"/>
      <c r="O23" s="12"/>
      <c r="P23" s="12"/>
      <c r="Q23" s="12"/>
      <c r="R23" s="12"/>
      <c r="S23" s="12"/>
      <c r="T23" s="12"/>
    </row>
    <row r="24" spans="2:22" ht="18.75" thickBot="1" x14ac:dyDescent="0.4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</row>
    <row r="25" spans="2:22" ht="13.9" customHeight="1" x14ac:dyDescent="0.35">
      <c r="B25" s="696" t="s">
        <v>284</v>
      </c>
      <c r="C25" s="660" t="s">
        <v>3</v>
      </c>
      <c r="D25" s="660" t="s">
        <v>336</v>
      </c>
      <c r="E25" s="660"/>
      <c r="F25" s="660"/>
      <c r="G25" s="660"/>
      <c r="H25" s="660"/>
      <c r="I25" s="660"/>
      <c r="J25" s="660"/>
      <c r="K25" s="661"/>
      <c r="L25" s="12"/>
      <c r="M25" s="12"/>
      <c r="N25" s="12"/>
      <c r="O25" s="12"/>
      <c r="P25" s="12"/>
      <c r="Q25" s="12"/>
      <c r="R25" s="12"/>
      <c r="S25" s="12"/>
      <c r="T25" s="12"/>
    </row>
    <row r="26" spans="2:22" x14ac:dyDescent="0.35">
      <c r="B26" s="697"/>
      <c r="C26" s="692"/>
      <c r="D26" s="432">
        <v>2014</v>
      </c>
      <c r="E26" s="432">
        <v>2015</v>
      </c>
      <c r="F26" s="432">
        <v>2016</v>
      </c>
      <c r="G26" s="432">
        <v>2017</v>
      </c>
      <c r="H26" s="432">
        <v>2018</v>
      </c>
      <c r="I26" s="432">
        <v>2019</v>
      </c>
      <c r="J26" s="432">
        <v>2020</v>
      </c>
      <c r="K26" s="436">
        <v>2021</v>
      </c>
      <c r="L26" s="12"/>
      <c r="M26" s="12"/>
      <c r="N26" s="12"/>
      <c r="O26" s="12"/>
      <c r="P26" s="12"/>
      <c r="Q26" s="12"/>
      <c r="R26" s="12"/>
      <c r="S26" s="12"/>
      <c r="T26" s="12"/>
    </row>
    <row r="27" spans="2:22" x14ac:dyDescent="0.35">
      <c r="B27" s="450" t="s">
        <v>1</v>
      </c>
      <c r="C27" s="443" t="s">
        <v>4</v>
      </c>
      <c r="D27" s="550">
        <f t="shared" ref="D27:H27" si="4">IFERROR(D22/D22,0)</f>
        <v>0</v>
      </c>
      <c r="E27" s="550">
        <f t="shared" si="4"/>
        <v>0</v>
      </c>
      <c r="F27" s="550">
        <f t="shared" si="4"/>
        <v>1</v>
      </c>
      <c r="G27" s="550">
        <f t="shared" si="4"/>
        <v>1</v>
      </c>
      <c r="H27" s="550">
        <f t="shared" si="4"/>
        <v>1</v>
      </c>
      <c r="I27" s="550">
        <f t="shared" ref="I27" si="5">IFERROR(I22/I22,0)</f>
        <v>1</v>
      </c>
      <c r="J27" s="550">
        <v>1</v>
      </c>
      <c r="K27" s="551">
        <v>1</v>
      </c>
      <c r="L27" s="12"/>
      <c r="M27" s="12"/>
      <c r="N27" s="12"/>
      <c r="O27" s="12"/>
      <c r="P27" s="12"/>
      <c r="Q27" s="12"/>
      <c r="R27" s="12"/>
      <c r="S27" s="12"/>
      <c r="T27" s="12"/>
    </row>
    <row r="28" spans="2:22" ht="18.75" thickBot="1" x14ac:dyDescent="0.4">
      <c r="B28" s="452" t="s">
        <v>2</v>
      </c>
      <c r="C28" s="453" t="s">
        <v>5</v>
      </c>
      <c r="D28" s="552">
        <f>IFERROR(D23/D22,0)</f>
        <v>0</v>
      </c>
      <c r="E28" s="552">
        <f t="shared" ref="E28:H28" si="6">IFERROR(E23/E22,0)</f>
        <v>0</v>
      </c>
      <c r="F28" s="552">
        <f t="shared" si="6"/>
        <v>0.43907156673114117</v>
      </c>
      <c r="G28" s="552">
        <f t="shared" si="6"/>
        <v>0.43907156673114117</v>
      </c>
      <c r="H28" s="552">
        <f t="shared" si="6"/>
        <v>0.43907156673114117</v>
      </c>
      <c r="I28" s="552">
        <f t="shared" ref="I28" si="7">IFERROR(I23/I22,0)</f>
        <v>0.43907156673114117</v>
      </c>
      <c r="J28" s="552">
        <v>0.43907156673114117</v>
      </c>
      <c r="K28" s="553">
        <v>0.43907156673114117</v>
      </c>
      <c r="L28" s="12"/>
      <c r="M28" s="12"/>
      <c r="N28" s="12"/>
      <c r="O28" s="12"/>
      <c r="P28" s="12"/>
      <c r="Q28" s="12"/>
      <c r="R28" s="12"/>
      <c r="S28" s="12"/>
      <c r="T28" s="12"/>
    </row>
    <row r="29" spans="2:22" s="116" customFormat="1" ht="13.5" x14ac:dyDescent="0.25">
      <c r="B29" s="29" t="s">
        <v>324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2:22" x14ac:dyDescent="0.3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2:22" x14ac:dyDescent="0.35"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2:22" x14ac:dyDescent="0.3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2:22" x14ac:dyDescent="0.3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2:22" x14ac:dyDescent="0.3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2:22" x14ac:dyDescent="0.35"/>
    <row r="36" spans="2:22" x14ac:dyDescent="0.35"/>
    <row r="37" spans="2:22" x14ac:dyDescent="0.35"/>
    <row r="38" spans="2:22" x14ac:dyDescent="0.35"/>
    <row r="39" spans="2:22" x14ac:dyDescent="0.35"/>
    <row r="40" spans="2:22" x14ac:dyDescent="0.35"/>
  </sheetData>
  <mergeCells count="12">
    <mergeCell ref="D10:K10"/>
    <mergeCell ref="D5:K5"/>
    <mergeCell ref="D25:K25"/>
    <mergeCell ref="D20:K20"/>
    <mergeCell ref="B5:B6"/>
    <mergeCell ref="B25:B26"/>
    <mergeCell ref="C25:C26"/>
    <mergeCell ref="B10:B11"/>
    <mergeCell ref="C10:C11"/>
    <mergeCell ref="B20:B21"/>
    <mergeCell ref="C20:C21"/>
    <mergeCell ref="C5:C6"/>
  </mergeCells>
  <hyperlinks>
    <hyperlink ref="P2" location="Contenido!A1" display="regresar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3"/>
  </sheetPr>
  <dimension ref="A1:AP40"/>
  <sheetViews>
    <sheetView showGridLines="0" zoomScale="70" zoomScaleNormal="70" workbookViewId="0">
      <pane ySplit="2" topLeftCell="A3" activePane="bottomLeft" state="frozen"/>
      <selection activeCell="H5" sqref="H5"/>
      <selection pane="bottomLeft" activeCell="G14" sqref="G14"/>
    </sheetView>
  </sheetViews>
  <sheetFormatPr baseColWidth="10" defaultColWidth="0" defaultRowHeight="18" zeroHeight="1" x14ac:dyDescent="0.35"/>
  <cols>
    <col min="1" max="1" width="3.7109375" style="13" customWidth="1"/>
    <col min="2" max="2" width="20.5703125" style="13" customWidth="1"/>
    <col min="3" max="3" width="17.140625" style="13" customWidth="1"/>
    <col min="4" max="4" width="16.5703125" style="13" customWidth="1"/>
    <col min="5" max="5" width="23" style="13" customWidth="1"/>
    <col min="6" max="15" width="11.5703125" style="13" customWidth="1"/>
    <col min="16" max="42" width="0" style="13" hidden="1" customWidth="1"/>
    <col min="43" max="16384" width="11.5703125" style="13" hidden="1"/>
  </cols>
  <sheetData>
    <row r="1" spans="2:41" s="180" customFormat="1" ht="18" customHeight="1" collapsed="1" x14ac:dyDescent="0.25">
      <c r="B1" s="168" t="s">
        <v>602</v>
      </c>
      <c r="C1" s="179"/>
      <c r="D1" s="179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W1" s="181"/>
      <c r="X1" s="182"/>
      <c r="Y1" s="182"/>
      <c r="Z1" s="182"/>
      <c r="AA1" s="182"/>
      <c r="AB1" s="182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</row>
    <row r="2" spans="2:41" x14ac:dyDescent="0.35">
      <c r="B2" s="12"/>
      <c r="C2" s="12"/>
      <c r="D2" s="12"/>
      <c r="F2" s="12"/>
      <c r="G2" s="12"/>
      <c r="H2" s="12"/>
      <c r="I2" s="12"/>
      <c r="J2" s="12"/>
      <c r="K2" s="12"/>
      <c r="L2" s="12"/>
      <c r="M2" s="12"/>
      <c r="N2" s="12"/>
      <c r="O2" s="286" t="s">
        <v>211</v>
      </c>
      <c r="P2" s="12"/>
      <c r="Q2" s="12"/>
      <c r="R2" s="12"/>
      <c r="S2" s="12"/>
      <c r="T2" s="12"/>
      <c r="U2" s="12"/>
    </row>
    <row r="3" spans="2:41" s="180" customFormat="1" ht="18" customHeight="1" collapsed="1" x14ac:dyDescent="0.25">
      <c r="B3" s="168" t="s">
        <v>445</v>
      </c>
      <c r="C3" s="179"/>
      <c r="D3" s="179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W3" s="181"/>
      <c r="X3" s="182"/>
      <c r="Y3" s="182"/>
      <c r="Z3" s="182"/>
      <c r="AA3" s="182"/>
      <c r="AB3" s="182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</row>
    <row r="4" spans="2:41" ht="18.75" thickBot="1" x14ac:dyDescent="0.4">
      <c r="B4" s="12"/>
      <c r="C4" s="12"/>
      <c r="D4" s="12"/>
      <c r="E4" s="12"/>
      <c r="F4" s="12"/>
      <c r="G4" s="12"/>
      <c r="H4" s="12"/>
      <c r="I4" s="30"/>
      <c r="J4" s="30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2:41" ht="14.45" customHeight="1" x14ac:dyDescent="0.35">
      <c r="B5" s="696" t="s">
        <v>333</v>
      </c>
      <c r="C5" s="689"/>
      <c r="D5" s="689"/>
      <c r="E5" s="689"/>
      <c r="F5" s="493">
        <v>2015</v>
      </c>
      <c r="G5" s="493">
        <v>2016</v>
      </c>
      <c r="H5" s="493">
        <v>2017</v>
      </c>
      <c r="I5" s="493">
        <v>2018</v>
      </c>
      <c r="J5" s="493">
        <v>2019</v>
      </c>
      <c r="K5" s="534">
        <v>2020</v>
      </c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2:41" ht="14.45" customHeight="1" thickBot="1" x14ac:dyDescent="0.4">
      <c r="B6" s="719"/>
      <c r="C6" s="720"/>
      <c r="D6" s="720"/>
      <c r="E6" s="720"/>
      <c r="F6" s="535">
        <v>0</v>
      </c>
      <c r="G6" s="535">
        <v>0</v>
      </c>
      <c r="H6" s="536">
        <v>2.4199999999999999E-2</v>
      </c>
      <c r="I6" s="536">
        <v>2.4E-2</v>
      </c>
      <c r="J6" s="536">
        <v>2.5999999999999999E-2</v>
      </c>
      <c r="K6" s="537">
        <v>2.9000000000000001E-2</v>
      </c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2:41" ht="18.75" thickBot="1" x14ac:dyDescent="0.4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</row>
    <row r="8" spans="2:41" ht="23.45" customHeight="1" x14ac:dyDescent="0.35">
      <c r="B8" s="696" t="s">
        <v>284</v>
      </c>
      <c r="C8" s="689" t="s">
        <v>3</v>
      </c>
      <c r="D8" s="660" t="s">
        <v>331</v>
      </c>
      <c r="E8" s="689" t="s">
        <v>282</v>
      </c>
      <c r="F8" s="689"/>
      <c r="G8" s="689"/>
      <c r="H8" s="689"/>
      <c r="I8" s="689"/>
      <c r="J8" s="689"/>
      <c r="K8" s="701"/>
      <c r="L8" s="12"/>
      <c r="M8" s="12"/>
      <c r="N8" s="12"/>
      <c r="O8" s="12"/>
      <c r="P8" s="12"/>
      <c r="Q8" s="12"/>
      <c r="R8" s="12"/>
      <c r="S8" s="12"/>
    </row>
    <row r="9" spans="2:41" x14ac:dyDescent="0.35">
      <c r="B9" s="697"/>
      <c r="C9" s="690"/>
      <c r="D9" s="692"/>
      <c r="E9" s="432">
        <v>2014</v>
      </c>
      <c r="F9" s="432">
        <v>2015</v>
      </c>
      <c r="G9" s="432">
        <v>2016</v>
      </c>
      <c r="H9" s="432">
        <v>2017</v>
      </c>
      <c r="I9" s="432">
        <v>2018</v>
      </c>
      <c r="J9" s="432">
        <v>2019</v>
      </c>
      <c r="K9" s="436">
        <v>2020</v>
      </c>
      <c r="L9" s="12"/>
      <c r="M9" s="12"/>
      <c r="N9" s="12"/>
      <c r="O9" s="12"/>
      <c r="P9" s="12"/>
      <c r="Q9" s="12"/>
      <c r="R9" s="12"/>
      <c r="S9" s="12"/>
    </row>
    <row r="10" spans="2:41" x14ac:dyDescent="0.35">
      <c r="B10" s="450" t="s">
        <v>1</v>
      </c>
      <c r="C10" s="443" t="s">
        <v>4</v>
      </c>
      <c r="D10" s="539">
        <v>6.09824504381309E-2</v>
      </c>
      <c r="E10" s="540">
        <f>E12*D10</f>
        <v>15604.047002359421</v>
      </c>
      <c r="F10" s="540">
        <f>E10*(1+F6)</f>
        <v>15604.047002359421</v>
      </c>
      <c r="G10" s="540">
        <f>F10*(1+G6)</f>
        <v>15604.047002359421</v>
      </c>
      <c r="H10" s="540">
        <f t="shared" ref="H10:J10" si="0">G10*(1+H6)</f>
        <v>15981.664939816519</v>
      </c>
      <c r="I10" s="540">
        <f t="shared" si="0"/>
        <v>16365.224898372117</v>
      </c>
      <c r="J10" s="540">
        <f t="shared" si="0"/>
        <v>16790.720745729792</v>
      </c>
      <c r="K10" s="541">
        <f>J10*(1+K6)</f>
        <v>17277.651647355953</v>
      </c>
      <c r="L10" s="12"/>
      <c r="M10" s="12"/>
      <c r="N10" s="12"/>
      <c r="O10" s="12"/>
      <c r="P10" s="12"/>
      <c r="Q10" s="12"/>
      <c r="R10" s="12"/>
      <c r="S10" s="12"/>
    </row>
    <row r="11" spans="2:41" x14ac:dyDescent="0.35">
      <c r="B11" s="450" t="s">
        <v>2</v>
      </c>
      <c r="C11" s="443" t="s">
        <v>5</v>
      </c>
      <c r="D11" s="539">
        <v>0.939017549561869</v>
      </c>
      <c r="E11" s="540">
        <f>E12*D11</f>
        <v>240273.61764134557</v>
      </c>
      <c r="F11" s="540">
        <f>E11*(1+F6)</f>
        <v>240273.61764134557</v>
      </c>
      <c r="G11" s="540">
        <f>F11*(1+G6)</f>
        <v>240273.61764134557</v>
      </c>
      <c r="H11" s="540">
        <f>G11*(1+H6)</f>
        <v>246088.23918826613</v>
      </c>
      <c r="I11" s="540">
        <f t="shared" ref="I11:J11" si="1">H11*(1+I6)</f>
        <v>251994.35692878452</v>
      </c>
      <c r="J11" s="540">
        <f t="shared" si="1"/>
        <v>258546.21020893293</v>
      </c>
      <c r="K11" s="541">
        <f>J11*(1+K6)</f>
        <v>266044.05030499195</v>
      </c>
      <c r="L11" s="12"/>
      <c r="M11" s="12"/>
      <c r="N11" s="12"/>
      <c r="O11" s="12"/>
      <c r="P11" s="12"/>
      <c r="Q11" s="12"/>
      <c r="R11" s="12"/>
      <c r="S11" s="12"/>
    </row>
    <row r="12" spans="2:41" ht="14.45" customHeight="1" thickBot="1" x14ac:dyDescent="0.4">
      <c r="B12" s="721" t="s">
        <v>8</v>
      </c>
      <c r="C12" s="722"/>
      <c r="D12" s="722"/>
      <c r="E12" s="513">
        <v>255877.66464370501</v>
      </c>
      <c r="F12" s="513">
        <f t="shared" ref="F12:I12" si="2">F10+F11</f>
        <v>255877.66464370498</v>
      </c>
      <c r="G12" s="513">
        <f t="shared" si="2"/>
        <v>255877.66464370498</v>
      </c>
      <c r="H12" s="513">
        <f t="shared" si="2"/>
        <v>262069.90412808265</v>
      </c>
      <c r="I12" s="513">
        <f t="shared" si="2"/>
        <v>268359.58182715665</v>
      </c>
      <c r="J12" s="513">
        <f>J10+J11</f>
        <v>275336.93095466273</v>
      </c>
      <c r="K12" s="518">
        <f>K10+K11</f>
        <v>283321.70195234788</v>
      </c>
      <c r="L12" s="12"/>
      <c r="M12" s="12"/>
      <c r="N12" s="12"/>
      <c r="O12" s="12"/>
      <c r="P12" s="12"/>
      <c r="Q12" s="12"/>
      <c r="R12" s="12"/>
      <c r="S12" s="12"/>
    </row>
    <row r="13" spans="2:41" s="116" customFormat="1" ht="15.6" customHeight="1" x14ac:dyDescent="0.25">
      <c r="B13" s="29" t="s">
        <v>324</v>
      </c>
      <c r="C13" s="230"/>
      <c r="D13" s="230"/>
      <c r="E13" s="231"/>
      <c r="F13" s="232"/>
      <c r="G13" s="232"/>
      <c r="H13" s="232"/>
      <c r="I13" s="232"/>
      <c r="J13" s="232"/>
      <c r="K13" s="232"/>
      <c r="L13" s="29"/>
      <c r="M13" s="29"/>
      <c r="N13" s="29"/>
      <c r="O13" s="29"/>
      <c r="P13" s="29"/>
      <c r="Q13" s="29"/>
      <c r="R13" s="29"/>
      <c r="S13" s="29"/>
    </row>
    <row r="14" spans="2:41" s="116" customFormat="1" ht="15.6" customHeight="1" x14ac:dyDescent="0.25">
      <c r="B14" s="29"/>
      <c r="C14" s="230"/>
      <c r="D14" s="230"/>
      <c r="E14" s="231"/>
      <c r="F14" s="232"/>
      <c r="G14" s="232"/>
      <c r="H14" s="232"/>
      <c r="I14" s="232"/>
      <c r="J14" s="232"/>
      <c r="K14" s="232"/>
      <c r="L14" s="29"/>
      <c r="M14" s="29"/>
      <c r="N14" s="29"/>
      <c r="O14" s="29"/>
      <c r="P14" s="29"/>
      <c r="Q14" s="29"/>
      <c r="R14" s="29"/>
      <c r="S14" s="29"/>
    </row>
    <row r="15" spans="2:41" s="116" customFormat="1" ht="15.6" customHeight="1" x14ac:dyDescent="0.25">
      <c r="B15" s="29"/>
      <c r="C15" s="230"/>
      <c r="D15" s="230"/>
      <c r="E15" s="231"/>
      <c r="F15" s="232"/>
      <c r="G15" s="232"/>
      <c r="H15" s="232"/>
      <c r="I15" s="232"/>
      <c r="J15" s="232"/>
      <c r="K15" s="232"/>
      <c r="L15" s="29"/>
      <c r="M15" s="29"/>
      <c r="N15" s="29"/>
      <c r="O15" s="29"/>
      <c r="P15" s="29"/>
      <c r="Q15" s="29"/>
      <c r="R15" s="29"/>
      <c r="S15" s="29"/>
    </row>
    <row r="16" spans="2:41" x14ac:dyDescent="0.3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2:41" s="180" customFormat="1" ht="18" customHeight="1" collapsed="1" x14ac:dyDescent="0.25">
      <c r="B17" s="168" t="s">
        <v>446</v>
      </c>
      <c r="C17" s="179"/>
      <c r="D17" s="179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W17" s="181"/>
      <c r="X17" s="182"/>
      <c r="Y17" s="182"/>
      <c r="Z17" s="182"/>
      <c r="AA17" s="182"/>
      <c r="AB17" s="182"/>
      <c r="AC17" s="183"/>
      <c r="AD17" s="183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</row>
    <row r="18" spans="2:41" ht="18.75" thickBot="1" x14ac:dyDescent="0.4"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spans="2:41" x14ac:dyDescent="0.35">
      <c r="B19" s="696" t="s">
        <v>334</v>
      </c>
      <c r="C19" s="689"/>
      <c r="D19" s="689"/>
      <c r="E19" s="689"/>
      <c r="F19" s="493">
        <v>2015</v>
      </c>
      <c r="G19" s="493">
        <v>2016</v>
      </c>
      <c r="H19" s="493">
        <v>2017</v>
      </c>
      <c r="I19" s="493">
        <v>2018</v>
      </c>
      <c r="J19" s="493">
        <v>2019</v>
      </c>
      <c r="K19" s="534">
        <v>2020</v>
      </c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2:41" ht="18.75" thickBot="1" x14ac:dyDescent="0.4">
      <c r="B20" s="719"/>
      <c r="C20" s="720"/>
      <c r="D20" s="720"/>
      <c r="E20" s="720"/>
      <c r="F20" s="535">
        <v>0</v>
      </c>
      <c r="G20" s="535">
        <v>0</v>
      </c>
      <c r="H20" s="536">
        <v>2.01E-2</v>
      </c>
      <c r="I20" s="536">
        <v>2.4E-2</v>
      </c>
      <c r="J20" s="536">
        <v>2.5999999999999999E-2</v>
      </c>
      <c r="K20" s="537">
        <v>2.9000000000000001E-2</v>
      </c>
      <c r="L20" s="12"/>
      <c r="M20" s="12"/>
      <c r="N20" s="12"/>
      <c r="O20" s="12"/>
      <c r="P20" s="12"/>
      <c r="Q20" s="12"/>
      <c r="R20" s="12"/>
      <c r="S20" s="12"/>
    </row>
    <row r="21" spans="2:41" ht="18.75" thickBot="1" x14ac:dyDescent="0.4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2:41" ht="20.45" customHeight="1" x14ac:dyDescent="0.35">
      <c r="B22" s="696" t="s">
        <v>284</v>
      </c>
      <c r="C22" s="689" t="s">
        <v>3</v>
      </c>
      <c r="D22" s="689" t="s">
        <v>283</v>
      </c>
      <c r="E22" s="689"/>
      <c r="F22" s="689"/>
      <c r="G22" s="689"/>
      <c r="H22" s="689"/>
      <c r="I22" s="689"/>
      <c r="J22" s="701"/>
      <c r="K22" s="12"/>
      <c r="L22" s="12"/>
      <c r="M22" s="12"/>
      <c r="N22" s="12"/>
      <c r="O22" s="12"/>
      <c r="P22" s="12"/>
      <c r="Q22" s="12"/>
      <c r="R22" s="12"/>
    </row>
    <row r="23" spans="2:41" x14ac:dyDescent="0.35">
      <c r="B23" s="697"/>
      <c r="C23" s="690"/>
      <c r="D23" s="432">
        <v>2014</v>
      </c>
      <c r="E23" s="432">
        <v>2015</v>
      </c>
      <c r="F23" s="432">
        <v>2016</v>
      </c>
      <c r="G23" s="432">
        <v>2017</v>
      </c>
      <c r="H23" s="432">
        <v>2018</v>
      </c>
      <c r="I23" s="432">
        <v>2019</v>
      </c>
      <c r="J23" s="436">
        <v>2020</v>
      </c>
      <c r="K23" s="12"/>
      <c r="L23" s="12"/>
      <c r="M23" s="12"/>
      <c r="N23" s="12"/>
      <c r="O23" s="12"/>
      <c r="P23" s="12"/>
      <c r="Q23" s="12"/>
      <c r="R23" s="12"/>
    </row>
    <row r="24" spans="2:41" ht="18.75" x14ac:dyDescent="0.35">
      <c r="B24" s="450" t="s">
        <v>431</v>
      </c>
      <c r="C24" s="443" t="s">
        <v>4</v>
      </c>
      <c r="D24" s="530">
        <v>201034</v>
      </c>
      <c r="E24" s="530">
        <v>201034</v>
      </c>
      <c r="F24" s="530">
        <v>201034</v>
      </c>
      <c r="G24" s="530">
        <f>F24*(1+H20)</f>
        <v>205074.78340000001</v>
      </c>
      <c r="H24" s="530">
        <f>G24*(1+I20)</f>
        <v>209996.57820160003</v>
      </c>
      <c r="I24" s="530">
        <f>H24*(1+J20)</f>
        <v>215456.48923484163</v>
      </c>
      <c r="J24" s="531">
        <f>I24*(1+K20)</f>
        <v>221704.72742265201</v>
      </c>
      <c r="L24" s="12"/>
      <c r="M24" s="12"/>
      <c r="N24" s="12"/>
      <c r="O24" s="12"/>
      <c r="P24" s="12"/>
      <c r="Q24" s="12"/>
      <c r="R24" s="12"/>
    </row>
    <row r="25" spans="2:41" ht="18.75" x14ac:dyDescent="0.35">
      <c r="B25" s="450" t="s">
        <v>432</v>
      </c>
      <c r="C25" s="443" t="s">
        <v>5</v>
      </c>
      <c r="D25" s="530">
        <v>42290</v>
      </c>
      <c r="E25" s="530">
        <v>42290</v>
      </c>
      <c r="F25" s="530">
        <v>42290</v>
      </c>
      <c r="G25" s="530">
        <f>F25*(1+H20)</f>
        <v>43140.029000000002</v>
      </c>
      <c r="H25" s="530">
        <f>G25*(1+I20)</f>
        <v>44175.389696000006</v>
      </c>
      <c r="I25" s="530">
        <f>H25*(1+J20)</f>
        <v>45323.949828096003</v>
      </c>
      <c r="J25" s="531">
        <f>I25*(1+K20)</f>
        <v>46638.344373110784</v>
      </c>
      <c r="L25" s="12"/>
      <c r="M25" s="12"/>
      <c r="N25" s="12"/>
      <c r="O25" s="12"/>
      <c r="P25" s="12"/>
      <c r="Q25" s="12"/>
      <c r="R25" s="12"/>
    </row>
    <row r="26" spans="2:41" ht="18.75" thickBot="1" x14ac:dyDescent="0.4">
      <c r="B26" s="721" t="s">
        <v>8</v>
      </c>
      <c r="C26" s="722"/>
      <c r="D26" s="532">
        <f>SUM(D24:D25)</f>
        <v>243324</v>
      </c>
      <c r="E26" s="532">
        <f t="shared" ref="E26:H26" si="3">SUM(E24:E25)</f>
        <v>243324</v>
      </c>
      <c r="F26" s="532">
        <f t="shared" si="3"/>
        <v>243324</v>
      </c>
      <c r="G26" s="532">
        <f t="shared" si="3"/>
        <v>248214.81240000002</v>
      </c>
      <c r="H26" s="532">
        <f t="shared" si="3"/>
        <v>254171.96789760003</v>
      </c>
      <c r="I26" s="532">
        <f t="shared" ref="I26" si="4">SUM(I24:I25)</f>
        <v>260780.43906293763</v>
      </c>
      <c r="J26" s="533">
        <f>SUM(J24:J25)</f>
        <v>268343.07179576281</v>
      </c>
      <c r="L26" s="12"/>
      <c r="M26" s="12"/>
      <c r="N26" s="12"/>
      <c r="O26" s="12"/>
      <c r="P26" s="12"/>
      <c r="Q26" s="12"/>
      <c r="R26" s="12"/>
    </row>
    <row r="27" spans="2:41" x14ac:dyDescent="0.35">
      <c r="B27" s="94" t="s">
        <v>433</v>
      </c>
      <c r="C27" s="29"/>
      <c r="D27" s="29"/>
      <c r="E27" s="29"/>
      <c r="F27" s="71"/>
      <c r="G27" s="71"/>
      <c r="H27" s="71"/>
      <c r="I27" s="71"/>
      <c r="J27" s="71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2:41" x14ac:dyDescent="0.35">
      <c r="B28" s="94" t="s">
        <v>434</v>
      </c>
      <c r="C28" s="29"/>
      <c r="D28" s="29"/>
      <c r="E28" s="29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spans="2:41" x14ac:dyDescent="0.35">
      <c r="B29" s="29" t="s">
        <v>423</v>
      </c>
      <c r="C29" s="29"/>
      <c r="D29" s="29"/>
      <c r="E29" s="233"/>
      <c r="F29" s="46"/>
      <c r="G29" s="46"/>
      <c r="H29" s="46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2:41" x14ac:dyDescent="0.35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spans="2:41" x14ac:dyDescent="0.35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2:41" x14ac:dyDescent="0.3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spans="2:21" x14ac:dyDescent="0.35">
      <c r="B33" s="12"/>
      <c r="C33" s="12"/>
      <c r="D33" s="71"/>
      <c r="E33" s="71"/>
      <c r="F33" s="71"/>
      <c r="G33" s="71"/>
      <c r="H33" s="71"/>
      <c r="I33" s="71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spans="2:21" x14ac:dyDescent="0.35"/>
    <row r="35" spans="2:21" x14ac:dyDescent="0.35"/>
    <row r="36" spans="2:21" x14ac:dyDescent="0.35"/>
    <row r="37" spans="2:21" x14ac:dyDescent="0.35"/>
    <row r="38" spans="2:21" x14ac:dyDescent="0.35"/>
    <row r="39" spans="2:21" x14ac:dyDescent="0.35"/>
    <row r="40" spans="2:21" x14ac:dyDescent="0.35"/>
  </sheetData>
  <mergeCells count="11">
    <mergeCell ref="B5:E6"/>
    <mergeCell ref="B19:E20"/>
    <mergeCell ref="B12:D12"/>
    <mergeCell ref="B26:C26"/>
    <mergeCell ref="C8:C9"/>
    <mergeCell ref="C22:C23"/>
    <mergeCell ref="B8:B9"/>
    <mergeCell ref="B22:B23"/>
    <mergeCell ref="D8:D9"/>
    <mergeCell ref="D22:J22"/>
    <mergeCell ref="E8:K8"/>
  </mergeCells>
  <hyperlinks>
    <hyperlink ref="O2" location="Contenido!A1" display="regresar" xr:uid="{00000000-0004-0000-0D00-000000000000}"/>
  </hyperlinks>
  <pageMargins left="0.7" right="0.7" top="0.75" bottom="0.75" header="0.3" footer="0.3"/>
  <pageSetup orientation="portrait" r:id="rId1"/>
  <ignoredErrors>
    <ignoredError sqref="D26:G2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4546A"/>
  </sheetPr>
  <dimension ref="A1:U25"/>
  <sheetViews>
    <sheetView showGridLines="0" zoomScale="70" zoomScaleNormal="70" workbookViewId="0">
      <selection activeCell="G16" sqref="G16"/>
    </sheetView>
  </sheetViews>
  <sheetFormatPr baseColWidth="10" defaultColWidth="0" defaultRowHeight="18" zeroHeight="1" x14ac:dyDescent="0.35"/>
  <cols>
    <col min="1" max="1" width="3.7109375" style="13" customWidth="1"/>
    <col min="2" max="2" width="44.5703125" style="13" bestFit="1" customWidth="1"/>
    <col min="3" max="3" width="19.5703125" style="13" bestFit="1" customWidth="1"/>
    <col min="4" max="5" width="11.42578125" style="13" bestFit="1" customWidth="1"/>
    <col min="6" max="6" width="11.7109375" style="13" bestFit="1" customWidth="1"/>
    <col min="7" max="7" width="17.7109375" style="13" bestFit="1" customWidth="1"/>
    <col min="8" max="8" width="12" style="13" bestFit="1" customWidth="1"/>
    <col min="9" max="9" width="18.28515625" style="13" customWidth="1"/>
    <col min="10" max="10" width="23.42578125" style="13" customWidth="1"/>
    <col min="11" max="21" width="0" style="13" hidden="1" customWidth="1"/>
    <col min="22" max="16384" width="11.5703125" style="13" hidden="1"/>
  </cols>
  <sheetData>
    <row r="1" spans="1:21" ht="21.75" x14ac:dyDescent="0.35">
      <c r="A1" s="12"/>
      <c r="B1" s="338" t="s">
        <v>603</v>
      </c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</row>
    <row r="2" spans="1:21" x14ac:dyDescent="0.35">
      <c r="J2" s="371" t="s">
        <v>605</v>
      </c>
      <c r="K2" s="320"/>
    </row>
    <row r="3" spans="1:21" ht="18.75" thickBot="1" x14ac:dyDescent="0.4">
      <c r="K3" s="320"/>
    </row>
    <row r="4" spans="1:21" x14ac:dyDescent="0.35">
      <c r="H4" s="729" t="s">
        <v>549</v>
      </c>
      <c r="I4" s="730"/>
      <c r="J4" s="731"/>
      <c r="K4" s="320"/>
    </row>
    <row r="5" spans="1:21" x14ac:dyDescent="0.35">
      <c r="A5" s="12"/>
      <c r="B5" s="12"/>
      <c r="C5" s="12"/>
      <c r="D5" s="12"/>
      <c r="E5" s="12"/>
      <c r="F5" s="12"/>
      <c r="H5" s="519"/>
      <c r="I5" s="520">
        <v>2020</v>
      </c>
      <c r="J5" s="521">
        <v>2021</v>
      </c>
      <c r="K5" s="320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8.75" thickBot="1" x14ac:dyDescent="0.4">
      <c r="A6" s="12"/>
      <c r="H6" s="526" t="s">
        <v>548</v>
      </c>
      <c r="I6" s="522">
        <v>-3.5992540057422362E-2</v>
      </c>
      <c r="J6" s="523">
        <v>3.4265429124084035E-2</v>
      </c>
      <c r="K6" s="14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18.75" thickBot="1" x14ac:dyDescent="0.4">
      <c r="B7" s="726" t="s">
        <v>607</v>
      </c>
      <c r="C7" s="727"/>
      <c r="D7" s="727"/>
      <c r="E7" s="727"/>
      <c r="F7" s="728"/>
      <c r="H7" s="527" t="s">
        <v>547</v>
      </c>
      <c r="I7" s="524">
        <v>-2.9960320402734664E-2</v>
      </c>
      <c r="J7" s="525">
        <v>2.4654810579128883E-2</v>
      </c>
    </row>
    <row r="8" spans="1:21" x14ac:dyDescent="0.35">
      <c r="B8" s="507" t="s">
        <v>546</v>
      </c>
      <c r="C8" s="503" t="s">
        <v>545</v>
      </c>
      <c r="D8" s="503">
        <v>2019</v>
      </c>
      <c r="E8" s="503">
        <v>2020</v>
      </c>
      <c r="F8" s="508">
        <v>2021</v>
      </c>
      <c r="G8" s="82"/>
      <c r="H8" s="528" t="s">
        <v>617</v>
      </c>
      <c r="I8" s="335"/>
      <c r="J8" s="335"/>
    </row>
    <row r="9" spans="1:21" x14ac:dyDescent="0.35">
      <c r="B9" s="509" t="s">
        <v>1</v>
      </c>
      <c r="C9" s="504" t="s">
        <v>544</v>
      </c>
      <c r="D9" s="505">
        <v>50721.45918999998</v>
      </c>
      <c r="E9" s="505">
        <f>D9*(1+$I$6)</f>
        <v>48895.865038332995</v>
      </c>
      <c r="F9" s="510">
        <f>E9*(1+$J$6)</f>
        <v>50571.302836264775</v>
      </c>
      <c r="G9" s="82"/>
      <c r="H9" s="529" t="s">
        <v>618</v>
      </c>
      <c r="I9" s="336"/>
      <c r="J9" s="335"/>
    </row>
    <row r="10" spans="1:21" x14ac:dyDescent="0.35">
      <c r="B10" s="509" t="s">
        <v>2</v>
      </c>
      <c r="C10" s="504" t="s">
        <v>543</v>
      </c>
      <c r="D10" s="506">
        <v>269242.06345000007</v>
      </c>
      <c r="E10" s="506">
        <f>D10*(1+$I$6)</f>
        <v>259551.35769613288</v>
      </c>
      <c r="F10" s="511">
        <f>E10*(1+$J$6)</f>
        <v>268444.99634732952</v>
      </c>
      <c r="G10" s="82"/>
      <c r="H10" s="336"/>
      <c r="I10" s="336"/>
      <c r="J10" s="335"/>
    </row>
    <row r="11" spans="1:21" ht="18.75" thickBot="1" x14ac:dyDescent="0.4">
      <c r="B11" s="512"/>
      <c r="C11" s="513" t="s">
        <v>542</v>
      </c>
      <c r="D11" s="513">
        <v>319963.52264000004</v>
      </c>
      <c r="E11" s="513">
        <f>E9+E10</f>
        <v>308447.22273446585</v>
      </c>
      <c r="F11" s="514">
        <f>F9+F10</f>
        <v>319016.2991835943</v>
      </c>
      <c r="G11" s="334"/>
      <c r="H11" s="333"/>
      <c r="I11" s="82"/>
      <c r="J11" s="82"/>
    </row>
    <row r="12" spans="1:21" ht="18.75" thickBot="1" x14ac:dyDescent="0.4">
      <c r="B12" s="332"/>
      <c r="D12" s="86"/>
      <c r="E12" s="86"/>
      <c r="F12" s="86"/>
      <c r="G12" s="82"/>
      <c r="H12" s="82"/>
      <c r="I12" s="82"/>
      <c r="J12" s="82"/>
    </row>
    <row r="13" spans="1:21" x14ac:dyDescent="0.35">
      <c r="B13" s="723" t="s">
        <v>608</v>
      </c>
      <c r="C13" s="724"/>
      <c r="D13" s="724"/>
      <c r="E13" s="724"/>
      <c r="F13" s="725"/>
      <c r="G13" s="82"/>
      <c r="H13" s="82"/>
      <c r="I13" s="82"/>
      <c r="J13" s="82"/>
      <c r="K13" s="331"/>
      <c r="L13" s="331"/>
      <c r="M13" s="331"/>
      <c r="N13" s="331"/>
      <c r="O13" s="331"/>
      <c r="P13" s="330"/>
      <c r="Q13" s="330"/>
      <c r="R13" s="330"/>
    </row>
    <row r="14" spans="1:21" x14ac:dyDescent="0.35">
      <c r="B14" s="507" t="s">
        <v>546</v>
      </c>
      <c r="C14" s="515" t="s">
        <v>545</v>
      </c>
      <c r="D14" s="503">
        <v>2019</v>
      </c>
      <c r="E14" s="503">
        <v>2020</v>
      </c>
      <c r="F14" s="508">
        <v>2021</v>
      </c>
      <c r="K14" s="84"/>
      <c r="L14" s="84"/>
      <c r="M14" s="84"/>
      <c r="N14" s="84"/>
      <c r="O14" s="84"/>
      <c r="P14" s="329"/>
      <c r="Q14" s="329"/>
      <c r="R14" s="329"/>
    </row>
    <row r="15" spans="1:21" x14ac:dyDescent="0.35">
      <c r="B15" s="509" t="s">
        <v>1</v>
      </c>
      <c r="C15" s="504" t="s">
        <v>544</v>
      </c>
      <c r="D15" s="516">
        <v>271465.27587999997</v>
      </c>
      <c r="E15" s="516">
        <f>D15*(1+$I$7)</f>
        <v>263332.08923641843</v>
      </c>
      <c r="F15" s="517">
        <f>E15*(1+$J$7)</f>
        <v>269824.49201594858</v>
      </c>
    </row>
    <row r="16" spans="1:21" x14ac:dyDescent="0.35">
      <c r="B16" s="509" t="s">
        <v>2</v>
      </c>
      <c r="C16" s="504" t="s">
        <v>543</v>
      </c>
      <c r="D16" s="516">
        <v>22711.502799999998</v>
      </c>
      <c r="E16" s="516">
        <f>D16*(1+$I$7)</f>
        <v>22031.058899284391</v>
      </c>
      <c r="F16" s="517">
        <f>E16*(1+$J$7)</f>
        <v>22574.23048330388</v>
      </c>
    </row>
    <row r="17" spans="2:8" ht="18.75" thickBot="1" x14ac:dyDescent="0.4">
      <c r="B17" s="512"/>
      <c r="C17" s="513" t="s">
        <v>542</v>
      </c>
      <c r="D17" s="513">
        <v>294176.77867999999</v>
      </c>
      <c r="E17" s="513">
        <f>E15+E16</f>
        <v>285363.14813570282</v>
      </c>
      <c r="F17" s="518">
        <f>F15+F16</f>
        <v>292398.72249925247</v>
      </c>
      <c r="H17" s="72"/>
    </row>
    <row r="18" spans="2:8" x14ac:dyDescent="0.35"/>
    <row r="19" spans="2:8" x14ac:dyDescent="0.35"/>
    <row r="20" spans="2:8" x14ac:dyDescent="0.35"/>
    <row r="21" spans="2:8" x14ac:dyDescent="0.35">
      <c r="D21" s="86"/>
      <c r="E21" s="86"/>
      <c r="F21" s="86"/>
    </row>
    <row r="22" spans="2:8" hidden="1" x14ac:dyDescent="0.35">
      <c r="D22" s="328"/>
      <c r="E22" s="328"/>
      <c r="F22" s="328"/>
    </row>
    <row r="23" spans="2:8" hidden="1" x14ac:dyDescent="0.35">
      <c r="D23" s="72"/>
      <c r="E23" s="72"/>
      <c r="F23" s="72"/>
    </row>
    <row r="24" spans="2:8" hidden="1" x14ac:dyDescent="0.35">
      <c r="D24" s="85"/>
      <c r="E24" s="85"/>
      <c r="F24" s="85"/>
    </row>
    <row r="25" spans="2:8" hidden="1" x14ac:dyDescent="0.35">
      <c r="D25" s="85"/>
      <c r="E25" s="85"/>
      <c r="F25" s="85"/>
    </row>
  </sheetData>
  <mergeCells count="3">
    <mergeCell ref="B13:F13"/>
    <mergeCell ref="B7:F7"/>
    <mergeCell ref="H4:J4"/>
  </mergeCells>
  <hyperlinks>
    <hyperlink ref="J2" location="Contenido!A1" display="Regresar" xr:uid="{00000000-0004-0000-0E00-000000000000}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3"/>
  </sheetPr>
  <dimension ref="A1:AL1102"/>
  <sheetViews>
    <sheetView showGridLines="0" zoomScale="55" zoomScaleNormal="55" workbookViewId="0">
      <pane ySplit="2" topLeftCell="A3" activePane="bottomLeft" state="frozen"/>
      <selection activeCell="H5" sqref="H5"/>
      <selection pane="bottomLeft" sqref="A1:A1048576"/>
    </sheetView>
  </sheetViews>
  <sheetFormatPr baseColWidth="10" defaultColWidth="0" defaultRowHeight="18" zeroHeight="1" x14ac:dyDescent="0.35"/>
  <cols>
    <col min="1" max="1" width="3.7109375" style="13" customWidth="1"/>
    <col min="2" max="3" width="15.7109375" style="13" customWidth="1"/>
    <col min="4" max="4" width="32.28515625" style="13" customWidth="1"/>
    <col min="5" max="6" width="15.7109375" style="13" customWidth="1"/>
    <col min="7" max="9" width="14.5703125" style="13" customWidth="1"/>
    <col min="10" max="10" width="19" style="13" customWidth="1"/>
    <col min="11" max="11" width="15.7109375" style="13" customWidth="1"/>
    <col min="12" max="12" width="16" style="13" customWidth="1"/>
    <col min="13" max="17" width="15.7109375" style="13" customWidth="1"/>
    <col min="18" max="18" width="31.5703125" style="13" customWidth="1"/>
    <col min="19" max="19" width="25.85546875" style="13" customWidth="1"/>
    <col min="20" max="22" width="15.7109375" style="13" customWidth="1"/>
    <col min="23" max="23" width="8.42578125" style="13" customWidth="1"/>
    <col min="24" max="25" width="12.7109375" style="13" customWidth="1"/>
    <col min="26" max="26" width="16.42578125" style="13" customWidth="1"/>
    <col min="27" max="27" width="5.140625" style="15" hidden="1" customWidth="1"/>
    <col min="28" max="28" width="18.7109375" style="15" hidden="1" customWidth="1"/>
    <col min="29" max="29" width="11.5703125" style="290" hidden="1" customWidth="1"/>
    <col min="30" max="38" width="0" style="13" hidden="1" customWidth="1"/>
    <col min="39" max="16384" width="11.5703125" style="13" hidden="1"/>
  </cols>
  <sheetData>
    <row r="1" spans="2:36" s="180" customFormat="1" ht="18" customHeight="1" collapsed="1" x14ac:dyDescent="0.25">
      <c r="B1" s="281" t="s">
        <v>563</v>
      </c>
      <c r="C1" s="179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235"/>
      <c r="X1" s="236"/>
      <c r="Y1" s="237"/>
      <c r="Z1" s="237"/>
      <c r="AA1" s="238"/>
      <c r="AB1" s="238"/>
      <c r="AC1" s="238"/>
    </row>
    <row r="2" spans="2:36" s="3" customFormat="1" ht="18" customHeight="1" x14ac:dyDescent="0.25">
      <c r="B2" s="2"/>
      <c r="C2" s="2"/>
      <c r="D2" s="2"/>
      <c r="E2" s="6"/>
      <c r="F2" s="2"/>
      <c r="G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5" t="s">
        <v>211</v>
      </c>
      <c r="Z2" s="2"/>
      <c r="AA2" s="7"/>
      <c r="AB2" s="7"/>
      <c r="AC2" s="289"/>
      <c r="AD2" s="2"/>
      <c r="AE2" s="2"/>
      <c r="AF2" s="2"/>
      <c r="AG2" s="2"/>
      <c r="AH2" s="2"/>
      <c r="AI2" s="2"/>
      <c r="AJ2" s="2"/>
    </row>
    <row r="3" spans="2:36" s="180" customFormat="1" ht="18" customHeight="1" collapsed="1" x14ac:dyDescent="0.25">
      <c r="B3" s="281" t="s">
        <v>413</v>
      </c>
      <c r="C3" s="179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235"/>
      <c r="X3" s="236"/>
      <c r="Y3" s="237"/>
      <c r="Z3" s="237"/>
      <c r="AA3" s="238"/>
      <c r="AB3" s="238"/>
      <c r="AC3" s="238"/>
    </row>
    <row r="4" spans="2:36" x14ac:dyDescent="0.35">
      <c r="B4" s="12"/>
      <c r="C4" s="12"/>
      <c r="D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2:36" x14ac:dyDescent="0.35">
      <c r="B5" s="12"/>
      <c r="C5" s="12"/>
      <c r="D5" s="12"/>
      <c r="E5" s="12"/>
      <c r="F5" s="12"/>
      <c r="G5" s="16" t="str">
        <f>G6</f>
        <v>Octubre 2018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2:36" x14ac:dyDescent="0.35">
      <c r="B6" s="17" t="s">
        <v>201</v>
      </c>
      <c r="C6" s="12"/>
      <c r="D6" s="18" t="s">
        <v>202</v>
      </c>
      <c r="E6" s="19" t="s">
        <v>175</v>
      </c>
      <c r="F6" s="18" t="s">
        <v>203</v>
      </c>
      <c r="G6" s="19" t="s">
        <v>372</v>
      </c>
      <c r="H6" s="12"/>
      <c r="I6" s="12"/>
      <c r="J6" s="2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2:36" s="24" customFormat="1" x14ac:dyDescent="0.35">
      <c r="B7" s="21"/>
      <c r="C7" s="20"/>
      <c r="D7" s="20"/>
      <c r="E7" s="22" t="str">
        <f>VLOOKUP(E6,$AA$30:$AB$87,2,FALSE)</f>
        <v>201510</v>
      </c>
      <c r="F7" s="23"/>
      <c r="G7" s="22">
        <f>VLOOKUP(G6,$AA$30:$AB$87,2,FALSE)</f>
        <v>201810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15"/>
      <c r="AB7" s="15"/>
      <c r="AC7" s="23"/>
    </row>
    <row r="8" spans="2:36" x14ac:dyDescent="0.35">
      <c r="B8" s="12" t="s">
        <v>212</v>
      </c>
      <c r="C8" s="12"/>
      <c r="D8" s="12"/>
      <c r="E8" s="25">
        <v>0.1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2:36" x14ac:dyDescent="0.35">
      <c r="B9" s="12"/>
      <c r="C9" s="12"/>
      <c r="D9" s="12"/>
      <c r="E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2:36" x14ac:dyDescent="0.35">
      <c r="B10" s="12" t="s">
        <v>285</v>
      </c>
      <c r="C10" s="12"/>
      <c r="D10" s="12"/>
      <c r="E10" s="25">
        <f>1-E8</f>
        <v>0.9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2:36" x14ac:dyDescent="0.35">
      <c r="B11" s="12"/>
      <c r="C11" s="12"/>
      <c r="D11" s="12"/>
      <c r="E11" s="1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2:36" x14ac:dyDescent="0.35">
      <c r="B12" s="12" t="str">
        <f>"Variación del INPP* en el periodo de referencia"</f>
        <v>Variación del INPP* en el periodo de referencia</v>
      </c>
      <c r="C12" s="12"/>
      <c r="D12" s="12"/>
      <c r="E12" s="26">
        <f>((VLOOKUP(G7,B30:F87,4,FALSE))-(VLOOKUP(E7,B30:F75,4,FALSE)))/(VLOOKUP(E7,B30:F75,4,FALSE))</f>
        <v>0.22532509634195549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2:36" x14ac:dyDescent="0.35">
      <c r="B13" s="27"/>
      <c r="C13" s="12"/>
      <c r="D13" s="12"/>
      <c r="E13" s="1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2:36" x14ac:dyDescent="0.35">
      <c r="B14" s="12" t="s">
        <v>126</v>
      </c>
      <c r="C14" s="12"/>
      <c r="D14" s="12"/>
      <c r="E14" s="26">
        <f>((VLOOKUP(G7,B30:F87,5,FALSE))-(VLOOKUP(E7,B30:F87,5,FALSE)))/(VLOOKUP(E7,B30:F87,5,FALSE))</f>
        <v>0.15289512884996953</v>
      </c>
      <c r="I14" s="2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2:36" x14ac:dyDescent="0.35">
      <c r="C15" s="12"/>
      <c r="D15" s="12"/>
      <c r="E15" s="1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36" x14ac:dyDescent="0.35">
      <c r="B16" s="29" t="s">
        <v>337</v>
      </c>
      <c r="C16" s="12"/>
      <c r="D16" s="12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9" s="189" customFormat="1" ht="21.75" x14ac:dyDescent="0.4">
      <c r="B17" s="168" t="s">
        <v>109</v>
      </c>
      <c r="C17" s="179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239"/>
      <c r="X17" s="239"/>
      <c r="Y17" s="239"/>
      <c r="Z17" s="239"/>
      <c r="AA17" s="241"/>
      <c r="AB17" s="241"/>
      <c r="AC17" s="291"/>
    </row>
    <row r="18" spans="2:29" x14ac:dyDescent="0.35">
      <c r="B18" s="12"/>
      <c r="C18" s="12"/>
      <c r="D18" s="12"/>
      <c r="E18" s="12"/>
      <c r="F18" s="12"/>
      <c r="G18" s="31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9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9" x14ac:dyDescent="0.3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9" x14ac:dyDescent="0.35">
      <c r="B21" s="12"/>
      <c r="C21" s="3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9" ht="21.75" x14ac:dyDescent="0.4">
      <c r="B22" s="33" t="s">
        <v>110</v>
      </c>
      <c r="C22" s="34">
        <f>(E10*E12)+(E8*E14)</f>
        <v>0.2180820995927569</v>
      </c>
      <c r="F22" s="12"/>
      <c r="G22" s="12"/>
      <c r="H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9" x14ac:dyDescent="0.3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9" s="189" customFormat="1" ht="21.75" x14ac:dyDescent="0.4">
      <c r="B24" s="168" t="s">
        <v>111</v>
      </c>
      <c r="C24" s="179"/>
      <c r="D24" s="170"/>
      <c r="E24" s="170"/>
      <c r="F24" s="170"/>
      <c r="G24" s="170"/>
      <c r="H24" s="170"/>
      <c r="I24" s="170"/>
      <c r="J24" s="179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9"/>
      <c r="X24" s="179"/>
      <c r="Y24" s="170"/>
      <c r="Z24" s="170"/>
      <c r="AA24" s="241"/>
      <c r="AB24" s="241"/>
      <c r="AC24" s="291"/>
    </row>
    <row r="25" spans="2:29" ht="18.75" thickBot="1" x14ac:dyDescent="0.4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6"/>
    </row>
    <row r="26" spans="2:29" ht="18.75" thickBot="1" x14ac:dyDescent="0.4">
      <c r="B26" s="12"/>
      <c r="C26" s="12"/>
      <c r="D26" s="12"/>
      <c r="E26" s="12"/>
      <c r="F26" s="12"/>
      <c r="G26" s="12"/>
      <c r="H26" s="12"/>
      <c r="I26" s="260" t="s">
        <v>301</v>
      </c>
      <c r="J26" s="261"/>
      <c r="K26" s="262">
        <v>1.2E-2</v>
      </c>
      <c r="L26" s="262">
        <v>0.112</v>
      </c>
      <c r="M26" s="262">
        <v>3.4000000000000002E-2</v>
      </c>
      <c r="N26" s="262">
        <v>4.4999999999999998E-2</v>
      </c>
      <c r="O26" s="262">
        <v>9.6000000000000002E-2</v>
      </c>
      <c r="P26" s="262">
        <v>3.4000000000000002E-2</v>
      </c>
      <c r="Q26" s="262">
        <v>3.2000000000000001E-2</v>
      </c>
      <c r="R26" s="262">
        <v>0.126</v>
      </c>
      <c r="S26" s="262">
        <v>5.2999999999999999E-2</v>
      </c>
      <c r="T26" s="262">
        <v>0.20399999999999999</v>
      </c>
      <c r="U26" s="262">
        <v>2.5999999999999999E-2</v>
      </c>
      <c r="V26" s="263">
        <v>0.22700000000000001</v>
      </c>
      <c r="W26" s="12"/>
      <c r="X26" s="12"/>
      <c r="Y26" s="12"/>
      <c r="Z26" s="36"/>
    </row>
    <row r="27" spans="2:29" ht="18.75" thickBot="1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6"/>
    </row>
    <row r="28" spans="2:29" ht="21" customHeight="1" thickBot="1" x14ac:dyDescent="0.4">
      <c r="B28" s="12"/>
      <c r="C28" s="12"/>
      <c r="D28" s="12"/>
      <c r="E28" s="12"/>
      <c r="F28" s="12"/>
      <c r="G28" s="12"/>
      <c r="H28" s="12"/>
      <c r="I28" s="696" t="s">
        <v>7</v>
      </c>
      <c r="J28" s="689" t="s">
        <v>108</v>
      </c>
      <c r="K28" s="689" t="s">
        <v>399</v>
      </c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701"/>
      <c r="W28" s="12"/>
      <c r="X28" s="12"/>
      <c r="Y28" s="12"/>
      <c r="Z28" s="36"/>
    </row>
    <row r="29" spans="2:29" ht="100.9" customHeight="1" thickBot="1" x14ac:dyDescent="0.4">
      <c r="B29" s="447" t="s">
        <v>127</v>
      </c>
      <c r="C29" s="493" t="s">
        <v>7</v>
      </c>
      <c r="D29" s="493" t="s">
        <v>108</v>
      </c>
      <c r="E29" s="448" t="s">
        <v>125</v>
      </c>
      <c r="F29" s="449" t="s">
        <v>339</v>
      </c>
      <c r="G29" s="12"/>
      <c r="H29" s="12"/>
      <c r="I29" s="697"/>
      <c r="J29" s="690"/>
      <c r="K29" s="442" t="s">
        <v>112</v>
      </c>
      <c r="L29" s="442" t="s">
        <v>113</v>
      </c>
      <c r="M29" s="442" t="s">
        <v>114</v>
      </c>
      <c r="N29" s="442" t="s">
        <v>115</v>
      </c>
      <c r="O29" s="442" t="s">
        <v>116</v>
      </c>
      <c r="P29" s="442" t="s">
        <v>123</v>
      </c>
      <c r="Q29" s="442" t="s">
        <v>117</v>
      </c>
      <c r="R29" s="442" t="s">
        <v>118</v>
      </c>
      <c r="S29" s="442" t="s">
        <v>119</v>
      </c>
      <c r="T29" s="442" t="s">
        <v>120</v>
      </c>
      <c r="U29" s="442" t="s">
        <v>121</v>
      </c>
      <c r="V29" s="484" t="s">
        <v>122</v>
      </c>
      <c r="W29" s="12"/>
      <c r="X29" s="192" t="s">
        <v>7</v>
      </c>
      <c r="Y29" s="224" t="s">
        <v>108</v>
      </c>
      <c r="Z29" s="184" t="s">
        <v>339</v>
      </c>
      <c r="AA29" s="37" t="s">
        <v>124</v>
      </c>
      <c r="AB29" s="37" t="s">
        <v>286</v>
      </c>
    </row>
    <row r="30" spans="2:29" s="42" customFormat="1" ht="13.9" customHeight="1" x14ac:dyDescent="0.35">
      <c r="B30" s="485" t="s">
        <v>128</v>
      </c>
      <c r="C30" s="480">
        <v>2015</v>
      </c>
      <c r="D30" s="480">
        <v>1</v>
      </c>
      <c r="E30" s="482">
        <f>SUM(K30:V30)</f>
        <v>102.37734033516084</v>
      </c>
      <c r="F30" s="486">
        <f t="shared" ref="F30:F75" si="0">Z30</f>
        <v>14.6808</v>
      </c>
      <c r="G30" s="38"/>
      <c r="H30" s="38"/>
      <c r="I30" s="485">
        <v>2015</v>
      </c>
      <c r="J30" s="480">
        <v>1</v>
      </c>
      <c r="K30" s="482">
        <f>'1.6 INPP'!E18*K$26</f>
        <v>1.2730690054882801</v>
      </c>
      <c r="L30" s="482">
        <f>'1.6 INPP'!F18*L$26</f>
        <v>11.043246545988833</v>
      </c>
      <c r="M30" s="482">
        <f>'1.6 INPP'!G18*M$26</f>
        <v>3.6801912527749079</v>
      </c>
      <c r="N30" s="482">
        <f>'1.6 INPP'!H18*N$26</f>
        <v>4.6814744955699901</v>
      </c>
      <c r="O30" s="482">
        <f>'1.6 INPP'!I18*O$26</f>
        <v>8.6157340824850568</v>
      </c>
      <c r="P30" s="482">
        <f>'1.6 INPP'!J18*P$26</f>
        <v>3.5223832572078582</v>
      </c>
      <c r="Q30" s="482">
        <f>'1.6 INPP'!K18*Q$26</f>
        <v>3.4176968408256641</v>
      </c>
      <c r="R30" s="482">
        <f>'1.6 INPP'!L18*R$26</f>
        <v>12.973162103467901</v>
      </c>
      <c r="S30" s="482">
        <f>'1.6 INPP'!M18*S$26</f>
        <v>5.5162124163922099</v>
      </c>
      <c r="T30" s="482">
        <f>'1.6 INPP'!N18*T$26</f>
        <v>21.349972139286287</v>
      </c>
      <c r="U30" s="482">
        <f>'1.6 INPP'!O18*U$26</f>
        <v>2.6671156175363961</v>
      </c>
      <c r="V30" s="486">
        <f>'1.6 INPP'!P18*V$26</f>
        <v>23.637082578137463</v>
      </c>
      <c r="W30" s="38"/>
      <c r="X30" s="258">
        <v>2015</v>
      </c>
      <c r="Y30" s="257">
        <v>1</v>
      </c>
      <c r="Z30" s="246">
        <v>14.6808</v>
      </c>
      <c r="AA30" s="15" t="s">
        <v>166</v>
      </c>
      <c r="AB30" s="15" t="s">
        <v>128</v>
      </c>
      <c r="AC30" s="292"/>
    </row>
    <row r="31" spans="2:29" x14ac:dyDescent="0.35">
      <c r="B31" s="485" t="s">
        <v>129</v>
      </c>
      <c r="C31" s="480">
        <v>2015</v>
      </c>
      <c r="D31" s="480">
        <v>2</v>
      </c>
      <c r="E31" s="482">
        <f t="shared" ref="E31:E56" si="1">SUM(K31:V31)</f>
        <v>102.96331166394535</v>
      </c>
      <c r="F31" s="486">
        <f t="shared" si="0"/>
        <v>14.9231</v>
      </c>
      <c r="G31" s="12"/>
      <c r="H31" s="12"/>
      <c r="I31" s="485">
        <v>2015</v>
      </c>
      <c r="J31" s="480">
        <v>2</v>
      </c>
      <c r="K31" s="482">
        <f>'1.6 INPP'!E19*K$26</f>
        <v>1.2701478774571802</v>
      </c>
      <c r="L31" s="482">
        <f>'1.6 INPP'!F19*L$26</f>
        <v>10.845469180634591</v>
      </c>
      <c r="M31" s="482">
        <f>'1.6 INPP'!G19*M$26</f>
        <v>3.7339835808559081</v>
      </c>
      <c r="N31" s="482">
        <f>'1.6 INPP'!H19*N$26</f>
        <v>4.7084179613054395</v>
      </c>
      <c r="O31" s="482">
        <f>'1.6 INPP'!I19*O$26</f>
        <v>8.6827572369781443</v>
      </c>
      <c r="P31" s="482">
        <f>'1.6 INPP'!J19*P$26</f>
        <v>3.5464418936616067</v>
      </c>
      <c r="Q31" s="482">
        <f>'1.6 INPP'!K19*Q$26</f>
        <v>3.454925520667552</v>
      </c>
      <c r="R31" s="482">
        <f>'1.6 INPP'!L19*R$26</f>
        <v>13.090314788573401</v>
      </c>
      <c r="S31" s="482">
        <f>'1.6 INPP'!M19*S$26</f>
        <v>5.5671968464979722</v>
      </c>
      <c r="T31" s="482">
        <f>'1.6 INPP'!N19*T$26</f>
        <v>21.587821764942611</v>
      </c>
      <c r="U31" s="482">
        <f>'1.6 INPP'!O19*U$26</f>
        <v>2.6976162690365197</v>
      </c>
      <c r="V31" s="486">
        <f>'1.6 INPP'!P19*V$26</f>
        <v>23.778218743334428</v>
      </c>
      <c r="W31" s="12"/>
      <c r="X31" s="259">
        <v>2015</v>
      </c>
      <c r="Y31" s="39">
        <v>2</v>
      </c>
      <c r="Z31" s="249">
        <v>14.9231</v>
      </c>
      <c r="AA31" s="15" t="s">
        <v>167</v>
      </c>
      <c r="AB31" s="15" t="s">
        <v>129</v>
      </c>
    </row>
    <row r="32" spans="2:29" x14ac:dyDescent="0.35">
      <c r="B32" s="485" t="s">
        <v>130</v>
      </c>
      <c r="C32" s="480">
        <v>2015</v>
      </c>
      <c r="D32" s="480">
        <v>3</v>
      </c>
      <c r="E32" s="482">
        <f t="shared" si="1"/>
        <v>103.66463011591679</v>
      </c>
      <c r="F32" s="486">
        <f t="shared" si="0"/>
        <v>15.2136</v>
      </c>
      <c r="G32" s="12"/>
      <c r="H32" s="12"/>
      <c r="I32" s="485">
        <v>2015</v>
      </c>
      <c r="J32" s="480">
        <v>3</v>
      </c>
      <c r="K32" s="482">
        <f>'1.6 INPP'!E20*K$26</f>
        <v>1.2773782071831361</v>
      </c>
      <c r="L32" s="482">
        <f>'1.6 INPP'!F20*L$26</f>
        <v>10.906536017923392</v>
      </c>
      <c r="M32" s="482">
        <f>'1.6 INPP'!G20*M$26</f>
        <v>3.7581689082463363</v>
      </c>
      <c r="N32" s="482">
        <f>'1.6 INPP'!H20*N$26</f>
        <v>4.7268804631702954</v>
      </c>
      <c r="O32" s="482">
        <f>'1.6 INPP'!I20*O$26</f>
        <v>8.6666609355256323</v>
      </c>
      <c r="P32" s="482">
        <f>'1.6 INPP'!J20*P$26</f>
        <v>3.5711437637933461</v>
      </c>
      <c r="Q32" s="482">
        <f>'1.6 INPP'!K20*Q$26</f>
        <v>3.5081249975273923</v>
      </c>
      <c r="R32" s="482">
        <f>'1.6 INPP'!L20*R$26</f>
        <v>13.305639109192416</v>
      </c>
      <c r="S32" s="482">
        <f>'1.6 INPP'!M20*S$26</f>
        <v>5.6430048027141675</v>
      </c>
      <c r="T32" s="482">
        <f>'1.6 INPP'!N20*T$26</f>
        <v>21.815968116035375</v>
      </c>
      <c r="U32" s="482">
        <f>'1.6 INPP'!O20*U$26</f>
        <v>2.718587346621562</v>
      </c>
      <c r="V32" s="486">
        <f>'1.6 INPP'!P20*V$26</f>
        <v>23.766537447983758</v>
      </c>
      <c r="W32" s="12"/>
      <c r="X32" s="259">
        <v>2015</v>
      </c>
      <c r="Y32" s="39">
        <v>3</v>
      </c>
      <c r="Z32" s="249">
        <v>15.2136</v>
      </c>
      <c r="AA32" s="15" t="s">
        <v>168</v>
      </c>
      <c r="AB32" s="15" t="s">
        <v>130</v>
      </c>
    </row>
    <row r="33" spans="2:28" x14ac:dyDescent="0.35">
      <c r="B33" s="485" t="s">
        <v>131</v>
      </c>
      <c r="C33" s="480">
        <v>2015</v>
      </c>
      <c r="D33" s="480">
        <v>4</v>
      </c>
      <c r="E33" s="482">
        <f t="shared" si="1"/>
        <v>103.98285726807893</v>
      </c>
      <c r="F33" s="486">
        <f t="shared" si="0"/>
        <v>15.220800000000001</v>
      </c>
      <c r="G33" s="12"/>
      <c r="H33" s="12"/>
      <c r="I33" s="485">
        <v>2015</v>
      </c>
      <c r="J33" s="480">
        <v>4</v>
      </c>
      <c r="K33" s="482">
        <f>'1.6 INPP'!E21*K$26</f>
        <v>1.2825023949883441</v>
      </c>
      <c r="L33" s="482">
        <f>'1.6 INPP'!F21*L$26</f>
        <v>11.023037829521424</v>
      </c>
      <c r="M33" s="482">
        <f>'1.6 INPP'!G21*M$26</f>
        <v>3.7608564706768961</v>
      </c>
      <c r="N33" s="482">
        <f>'1.6 INPP'!H21*N$26</f>
        <v>4.7570151186829799</v>
      </c>
      <c r="O33" s="482">
        <f>'1.6 INPP'!I21*O$26</f>
        <v>8.6417715016127037</v>
      </c>
      <c r="P33" s="482">
        <f>'1.6 INPP'!J21*P$26</f>
        <v>3.5800470876006942</v>
      </c>
      <c r="Q33" s="482">
        <f>'1.6 INPP'!K21*Q$26</f>
        <v>3.5213889068858881</v>
      </c>
      <c r="R33" s="482">
        <f>'1.6 INPP'!L21*R$26</f>
        <v>13.3507024555275</v>
      </c>
      <c r="S33" s="482">
        <f>'1.6 INPP'!M21*S$26</f>
        <v>5.6509909828570857</v>
      </c>
      <c r="T33" s="482">
        <f>'1.6 INPP'!N21*T$26</f>
        <v>21.874339855733833</v>
      </c>
      <c r="U33" s="482">
        <f>'1.6 INPP'!O21*U$26</f>
        <v>2.7237499565999577</v>
      </c>
      <c r="V33" s="486">
        <f>'1.6 INPP'!P21*V$26</f>
        <v>23.816454707391618</v>
      </c>
      <c r="W33" s="12"/>
      <c r="X33" s="259">
        <v>2015</v>
      </c>
      <c r="Y33" s="39">
        <v>4</v>
      </c>
      <c r="Z33" s="249">
        <v>15.220800000000001</v>
      </c>
      <c r="AA33" s="15" t="s">
        <v>169</v>
      </c>
      <c r="AB33" s="15" t="s">
        <v>131</v>
      </c>
    </row>
    <row r="34" spans="2:28" x14ac:dyDescent="0.35">
      <c r="B34" s="485" t="s">
        <v>132</v>
      </c>
      <c r="C34" s="480">
        <v>2015</v>
      </c>
      <c r="D34" s="480">
        <v>5</v>
      </c>
      <c r="E34" s="482">
        <f t="shared" si="1"/>
        <v>104.27201508515752</v>
      </c>
      <c r="F34" s="486">
        <f t="shared" si="0"/>
        <v>15.263999999999999</v>
      </c>
      <c r="G34" s="12"/>
      <c r="H34" s="44"/>
      <c r="I34" s="485">
        <v>2015</v>
      </c>
      <c r="J34" s="480">
        <v>5</v>
      </c>
      <c r="K34" s="482">
        <f>'1.6 INPP'!E22*K$26</f>
        <v>1.2852805282032</v>
      </c>
      <c r="L34" s="482">
        <f>'1.6 INPP'!F22*L$26</f>
        <v>11.115845607008913</v>
      </c>
      <c r="M34" s="482">
        <f>'1.6 INPP'!G22*M$26</f>
        <v>3.7619267822105562</v>
      </c>
      <c r="N34" s="482">
        <f>'1.6 INPP'!H22*N$26</f>
        <v>4.7776386158925304</v>
      </c>
      <c r="O34" s="482">
        <f>'1.6 INPP'!I22*O$26</f>
        <v>8.6443593058029116</v>
      </c>
      <c r="P34" s="482">
        <f>'1.6 INPP'!J22*P$26</f>
        <v>3.5823422755611602</v>
      </c>
      <c r="Q34" s="482">
        <f>'1.6 INPP'!K22*Q$26</f>
        <v>3.5183911182022078</v>
      </c>
      <c r="R34" s="482">
        <f>'1.6 INPP'!L22*R$26</f>
        <v>13.385331656568775</v>
      </c>
      <c r="S34" s="482">
        <f>'1.6 INPP'!M22*S$26</f>
        <v>5.6635295117993198</v>
      </c>
      <c r="T34" s="482">
        <f>'1.6 INPP'!N22*T$26</f>
        <v>21.901296434061599</v>
      </c>
      <c r="U34" s="482">
        <f>'1.6 INPP'!O22*U$26</f>
        <v>2.725804283181148</v>
      </c>
      <c r="V34" s="486">
        <f>'1.6 INPP'!P22*V$26</f>
        <v>23.910268966665196</v>
      </c>
      <c r="W34" s="12"/>
      <c r="X34" s="259">
        <v>2015</v>
      </c>
      <c r="Y34" s="39">
        <v>5</v>
      </c>
      <c r="Z34" s="249">
        <v>15.263999999999999</v>
      </c>
      <c r="AA34" s="15" t="s">
        <v>170</v>
      </c>
      <c r="AB34" s="15" t="s">
        <v>132</v>
      </c>
    </row>
    <row r="35" spans="2:28" x14ac:dyDescent="0.35">
      <c r="B35" s="485" t="s">
        <v>133</v>
      </c>
      <c r="C35" s="480">
        <v>2015</v>
      </c>
      <c r="D35" s="480">
        <v>6</v>
      </c>
      <c r="E35" s="482">
        <f t="shared" si="1"/>
        <v>104.70383254592127</v>
      </c>
      <c r="F35" s="486">
        <f t="shared" si="0"/>
        <v>15.469200000000001</v>
      </c>
      <c r="I35" s="485">
        <v>2015</v>
      </c>
      <c r="J35" s="480">
        <v>6</v>
      </c>
      <c r="K35" s="482">
        <f>'1.6 INPP'!E23*K$26</f>
        <v>1.2910891877133359</v>
      </c>
      <c r="L35" s="482">
        <f>'1.6 INPP'!F23*L$26</f>
        <v>11.219866144013745</v>
      </c>
      <c r="M35" s="482">
        <f>'1.6 INPP'!G23*M$26</f>
        <v>3.7790113580240061</v>
      </c>
      <c r="N35" s="482">
        <f>'1.6 INPP'!H23*N$26</f>
        <v>4.81560552982062</v>
      </c>
      <c r="O35" s="482">
        <f>'1.6 INPP'!I23*O$26</f>
        <v>8.4861536195245453</v>
      </c>
      <c r="P35" s="482">
        <f>'1.6 INPP'!J23*P$26</f>
        <v>3.5972117776229502</v>
      </c>
      <c r="Q35" s="482">
        <f>'1.6 INPP'!K23*Q$26</f>
        <v>3.540836295650112</v>
      </c>
      <c r="R35" s="482">
        <f>'1.6 INPP'!L23*R$26</f>
        <v>13.508264421336763</v>
      </c>
      <c r="S35" s="482">
        <f>'1.6 INPP'!M23*S$26</f>
        <v>5.6945405075806699</v>
      </c>
      <c r="T35" s="482">
        <f>'1.6 INPP'!N23*T$26</f>
        <v>22.05571142671764</v>
      </c>
      <c r="U35" s="482">
        <f>'1.6 INPP'!O23*U$26</f>
        <v>2.7358934523396576</v>
      </c>
      <c r="V35" s="486">
        <f>'1.6 INPP'!P23*V$26</f>
        <v>23.979648825577247</v>
      </c>
      <c r="W35" s="12"/>
      <c r="X35" s="259">
        <v>2015</v>
      </c>
      <c r="Y35" s="39">
        <v>6</v>
      </c>
      <c r="Z35" s="249">
        <v>15.469200000000001</v>
      </c>
      <c r="AA35" s="15" t="s">
        <v>171</v>
      </c>
      <c r="AB35" s="15" t="s">
        <v>133</v>
      </c>
    </row>
    <row r="36" spans="2:28" x14ac:dyDescent="0.35">
      <c r="B36" s="485" t="s">
        <v>134</v>
      </c>
      <c r="C36" s="480">
        <v>2015</v>
      </c>
      <c r="D36" s="480">
        <v>7</v>
      </c>
      <c r="E36" s="482">
        <f t="shared" si="1"/>
        <v>105.64054106446864</v>
      </c>
      <c r="F36" s="486">
        <f t="shared" si="0"/>
        <v>15.922499999999999</v>
      </c>
      <c r="I36" s="485">
        <v>2015</v>
      </c>
      <c r="J36" s="480">
        <v>7</v>
      </c>
      <c r="K36" s="482">
        <f>'1.6 INPP'!E24*K$26</f>
        <v>1.305242778737568</v>
      </c>
      <c r="L36" s="482">
        <f>'1.6 INPP'!F24*L$26</f>
        <v>11.329441649286879</v>
      </c>
      <c r="M36" s="482">
        <f>'1.6 INPP'!G24*M$26</f>
        <v>3.8239109943295726</v>
      </c>
      <c r="N36" s="482">
        <f>'1.6 INPP'!H24*N$26</f>
        <v>4.8349339982512198</v>
      </c>
      <c r="O36" s="482">
        <f>'1.6 INPP'!I24*O$26</f>
        <v>8.4488534066269452</v>
      </c>
      <c r="P36" s="482">
        <f>'1.6 INPP'!J24*P$26</f>
        <v>3.6164109477318784</v>
      </c>
      <c r="Q36" s="482">
        <f>'1.6 INPP'!K24*Q$26</f>
        <v>3.5797631697821441</v>
      </c>
      <c r="R36" s="482">
        <f>'1.6 INPP'!L24*R$26</f>
        <v>13.753810823298588</v>
      </c>
      <c r="S36" s="482">
        <f>'1.6 INPP'!M24*S$26</f>
        <v>5.7545414615386878</v>
      </c>
      <c r="T36" s="482">
        <f>'1.6 INPP'!N24*T$26</f>
        <v>22.360261405547796</v>
      </c>
      <c r="U36" s="482">
        <f>'1.6 INPP'!O24*U$26</f>
        <v>2.7555135155350658</v>
      </c>
      <c r="V36" s="486">
        <f>'1.6 INPP'!P24*V$26</f>
        <v>24.077856913802275</v>
      </c>
      <c r="W36" s="12"/>
      <c r="X36" s="259">
        <v>2015</v>
      </c>
      <c r="Y36" s="39">
        <v>7</v>
      </c>
      <c r="Z36" s="249">
        <v>15.922499999999999</v>
      </c>
      <c r="AA36" s="15" t="s">
        <v>172</v>
      </c>
      <c r="AB36" s="15" t="s">
        <v>134</v>
      </c>
    </row>
    <row r="37" spans="2:28" x14ac:dyDescent="0.35">
      <c r="B37" s="485" t="s">
        <v>135</v>
      </c>
      <c r="C37" s="480">
        <v>2015</v>
      </c>
      <c r="D37" s="480">
        <v>8</v>
      </c>
      <c r="E37" s="482">
        <f t="shared" si="1"/>
        <v>107.04676944867148</v>
      </c>
      <c r="F37" s="486">
        <f t="shared" si="0"/>
        <v>16.5032</v>
      </c>
      <c r="I37" s="485">
        <v>2015</v>
      </c>
      <c r="J37" s="480">
        <v>8</v>
      </c>
      <c r="K37" s="482">
        <f>'1.6 INPP'!E25*K$26</f>
        <v>1.292154314586792</v>
      </c>
      <c r="L37" s="482">
        <f>'1.6 INPP'!F25*L$26</f>
        <v>11.530714351212001</v>
      </c>
      <c r="M37" s="482">
        <f>'1.6 INPP'!G25*M$26</f>
        <v>3.865416190020698</v>
      </c>
      <c r="N37" s="482">
        <f>'1.6 INPP'!H25*N$26</f>
        <v>4.8819144156060599</v>
      </c>
      <c r="O37" s="482">
        <f>'1.6 INPP'!I25*O$26</f>
        <v>8.5272940022168644</v>
      </c>
      <c r="P37" s="482">
        <f>'1.6 INPP'!J25*P$26</f>
        <v>3.6477320980376522</v>
      </c>
      <c r="Q37" s="482">
        <f>'1.6 INPP'!K25*Q$26</f>
        <v>3.6466427828627204</v>
      </c>
      <c r="R37" s="482">
        <f>'1.6 INPP'!L25*R$26</f>
        <v>13.967160013216873</v>
      </c>
      <c r="S37" s="482">
        <f>'1.6 INPP'!M25*S$26</f>
        <v>5.8351178139130333</v>
      </c>
      <c r="T37" s="482">
        <f>'1.6 INPP'!N25*T$26</f>
        <v>22.781824338578136</v>
      </c>
      <c r="U37" s="482">
        <f>'1.6 INPP'!O25*U$26</f>
        <v>2.7935887452639139</v>
      </c>
      <c r="V37" s="486">
        <f>'1.6 INPP'!P25*V$26</f>
        <v>24.277210383156749</v>
      </c>
      <c r="W37" s="12"/>
      <c r="X37" s="259">
        <v>2015</v>
      </c>
      <c r="Y37" s="39">
        <v>8</v>
      </c>
      <c r="Z37" s="249">
        <v>16.5032</v>
      </c>
      <c r="AA37" s="15" t="s">
        <v>173</v>
      </c>
      <c r="AB37" s="15" t="s">
        <v>135</v>
      </c>
    </row>
    <row r="38" spans="2:28" x14ac:dyDescent="0.35">
      <c r="B38" s="485" t="s">
        <v>136</v>
      </c>
      <c r="C38" s="480">
        <v>2015</v>
      </c>
      <c r="D38" s="480">
        <v>9</v>
      </c>
      <c r="E38" s="482">
        <f t="shared" si="1"/>
        <v>107.64585101358139</v>
      </c>
      <c r="F38" s="486">
        <f t="shared" si="0"/>
        <v>16.851900000000001</v>
      </c>
      <c r="I38" s="485">
        <v>2015</v>
      </c>
      <c r="J38" s="480">
        <v>9</v>
      </c>
      <c r="K38" s="482">
        <f>'1.6 INPP'!E26*K$26</f>
        <v>1.295925806306556</v>
      </c>
      <c r="L38" s="482">
        <f>'1.6 INPP'!F26*L$26</f>
        <v>11.346244287941024</v>
      </c>
      <c r="M38" s="482">
        <f>'1.6 INPP'!G26*M$26</f>
        <v>3.9250014017717123</v>
      </c>
      <c r="N38" s="482">
        <f>'1.6 INPP'!H26*N$26</f>
        <v>4.8993654323545197</v>
      </c>
      <c r="O38" s="482">
        <f>'1.6 INPP'!I26*O$26</f>
        <v>8.6217189963329286</v>
      </c>
      <c r="P38" s="482">
        <f>'1.6 INPP'!J26*P$26</f>
        <v>3.6755994007737263</v>
      </c>
      <c r="Q38" s="482">
        <f>'1.6 INPP'!K26*Q$26</f>
        <v>3.6883663965064004</v>
      </c>
      <c r="R38" s="482">
        <f>'1.6 INPP'!L26*R$26</f>
        <v>14.202511497317179</v>
      </c>
      <c r="S38" s="482">
        <f>'1.6 INPP'!M26*S$26</f>
        <v>5.8833967410403174</v>
      </c>
      <c r="T38" s="482">
        <f>'1.6 INPP'!N26*T$26</f>
        <v>23.010488244986949</v>
      </c>
      <c r="U38" s="482">
        <f>'1.6 INPP'!O26*U$26</f>
        <v>2.8172966172762317</v>
      </c>
      <c r="V38" s="486">
        <f>'1.6 INPP'!P26*V$26</f>
        <v>24.279936190973853</v>
      </c>
      <c r="W38" s="12"/>
      <c r="X38" s="259">
        <v>2015</v>
      </c>
      <c r="Y38" s="39">
        <v>9</v>
      </c>
      <c r="Z38" s="249">
        <v>16.851900000000001</v>
      </c>
      <c r="AA38" s="15" t="s">
        <v>174</v>
      </c>
      <c r="AB38" s="15" t="s">
        <v>136</v>
      </c>
    </row>
    <row r="39" spans="2:28" x14ac:dyDescent="0.35">
      <c r="B39" s="501" t="s">
        <v>137</v>
      </c>
      <c r="C39" s="499">
        <v>2015</v>
      </c>
      <c r="D39" s="499">
        <v>10</v>
      </c>
      <c r="E39" s="500">
        <f t="shared" si="1"/>
        <v>107.67069758982265</v>
      </c>
      <c r="F39" s="502">
        <f t="shared" si="0"/>
        <v>16.581299999999999</v>
      </c>
      <c r="I39" s="485">
        <v>2015</v>
      </c>
      <c r="J39" s="480">
        <v>10</v>
      </c>
      <c r="K39" s="482">
        <f>'1.6 INPP'!E27*K$26</f>
        <v>1.311275169206124</v>
      </c>
      <c r="L39" s="482">
        <f>'1.6 INPP'!F27*L$26</f>
        <v>11.22888473387632</v>
      </c>
      <c r="M39" s="482">
        <f>'1.6 INPP'!G27*M$26</f>
        <v>3.9216645594341162</v>
      </c>
      <c r="N39" s="482">
        <f>'1.6 INPP'!H27*N$26</f>
        <v>4.9207037499031498</v>
      </c>
      <c r="O39" s="482">
        <f>'1.6 INPP'!I27*O$26</f>
        <v>8.7277501334387519</v>
      </c>
      <c r="P39" s="482">
        <f>'1.6 INPP'!J27*P$26</f>
        <v>3.6730720999932283</v>
      </c>
      <c r="Q39" s="482">
        <f>'1.6 INPP'!K27*Q$26</f>
        <v>3.6733021048134402</v>
      </c>
      <c r="R39" s="482">
        <f>'1.6 INPP'!L27*R$26</f>
        <v>14.278004812983996</v>
      </c>
      <c r="S39" s="482">
        <f>'1.6 INPP'!M27*S$26</f>
        <v>5.8705525585977556</v>
      </c>
      <c r="T39" s="482">
        <f>'1.6 INPP'!N27*T$26</f>
        <v>22.863952447948222</v>
      </c>
      <c r="U39" s="482">
        <f>'1.6 INPP'!O27*U$26</f>
        <v>2.822697823918674</v>
      </c>
      <c r="V39" s="486">
        <f>'1.6 INPP'!P27*V$26</f>
        <v>24.378837395708874</v>
      </c>
      <c r="W39" s="12"/>
      <c r="X39" s="259">
        <v>2015</v>
      </c>
      <c r="Y39" s="39">
        <v>10</v>
      </c>
      <c r="Z39" s="249">
        <v>16.581299999999999</v>
      </c>
      <c r="AA39" s="15" t="s">
        <v>175</v>
      </c>
      <c r="AB39" s="15" t="s">
        <v>137</v>
      </c>
    </row>
    <row r="40" spans="2:28" x14ac:dyDescent="0.35">
      <c r="B40" s="485" t="s">
        <v>138</v>
      </c>
      <c r="C40" s="480">
        <v>2015</v>
      </c>
      <c r="D40" s="480">
        <v>11</v>
      </c>
      <c r="E40" s="482">
        <f t="shared" si="1"/>
        <v>107.56596825527012</v>
      </c>
      <c r="F40" s="486">
        <f t="shared" si="0"/>
        <v>16.6325</v>
      </c>
      <c r="I40" s="485">
        <v>2015</v>
      </c>
      <c r="J40" s="480">
        <v>11</v>
      </c>
      <c r="K40" s="482">
        <f>'1.6 INPP'!E28*K$26</f>
        <v>1.314325453554456</v>
      </c>
      <c r="L40" s="482">
        <f>'1.6 INPP'!F28*L$26</f>
        <v>11.143595822909871</v>
      </c>
      <c r="M40" s="482">
        <f>'1.6 INPP'!G28*M$26</f>
        <v>3.9176139080666323</v>
      </c>
      <c r="N40" s="482">
        <f>'1.6 INPP'!H28*N$26</f>
        <v>4.9376134527130349</v>
      </c>
      <c r="O40" s="482">
        <f>'1.6 INPP'!I28*O$26</f>
        <v>8.5881160991958723</v>
      </c>
      <c r="P40" s="482">
        <f>'1.6 INPP'!J28*P$26</f>
        <v>3.7088554989803524</v>
      </c>
      <c r="Q40" s="482">
        <f>'1.6 INPP'!K28*Q$26</f>
        <v>3.6756151472523841</v>
      </c>
      <c r="R40" s="482">
        <f>'1.6 INPP'!L28*R$26</f>
        <v>14.303227870798903</v>
      </c>
      <c r="S40" s="482">
        <f>'1.6 INPP'!M28*S$26</f>
        <v>5.876207686392811</v>
      </c>
      <c r="T40" s="482">
        <f>'1.6 INPP'!N28*T$26</f>
        <v>22.886904978274053</v>
      </c>
      <c r="U40" s="482">
        <f>'1.6 INPP'!O28*U$26</f>
        <v>2.8275019597643261</v>
      </c>
      <c r="V40" s="486">
        <f>'1.6 INPP'!P28*V$26</f>
        <v>24.38639037736743</v>
      </c>
      <c r="W40" s="12"/>
      <c r="X40" s="259">
        <v>2015</v>
      </c>
      <c r="Y40" s="39">
        <v>11</v>
      </c>
      <c r="Z40" s="249">
        <v>16.6325</v>
      </c>
      <c r="AA40" s="15" t="s">
        <v>176</v>
      </c>
      <c r="AB40" s="15" t="s">
        <v>138</v>
      </c>
    </row>
    <row r="41" spans="2:28" x14ac:dyDescent="0.35">
      <c r="B41" s="485" t="s">
        <v>139</v>
      </c>
      <c r="C41" s="480">
        <v>2015</v>
      </c>
      <c r="D41" s="480">
        <v>12</v>
      </c>
      <c r="E41" s="482">
        <f t="shared" si="1"/>
        <v>108.16907326730185</v>
      </c>
      <c r="F41" s="486">
        <f t="shared" si="0"/>
        <v>17.0365</v>
      </c>
      <c r="G41" s="12"/>
      <c r="H41" s="12"/>
      <c r="I41" s="485">
        <v>2015</v>
      </c>
      <c r="J41" s="480">
        <v>12</v>
      </c>
      <c r="K41" s="482">
        <f>'1.6 INPP'!E29*K$26</f>
        <v>1.314160549114368</v>
      </c>
      <c r="L41" s="482">
        <f>'1.6 INPP'!F29*L$26</f>
        <v>11.224744811355823</v>
      </c>
      <c r="M41" s="482">
        <f>'1.6 INPP'!G29*M$26</f>
        <v>3.9439782426130363</v>
      </c>
      <c r="N41" s="482">
        <f>'1.6 INPP'!H29*N$26</f>
        <v>4.9312097188375947</v>
      </c>
      <c r="O41" s="482">
        <f>'1.6 INPP'!I29*O$26</f>
        <v>8.5274230830889923</v>
      </c>
      <c r="P41" s="482">
        <f>'1.6 INPP'!J29*P$26</f>
        <v>3.7269434248554902</v>
      </c>
      <c r="Q41" s="482">
        <f>'1.6 INPP'!K29*Q$26</f>
        <v>3.7112343511528323</v>
      </c>
      <c r="R41" s="482">
        <f>'1.6 INPP'!L29*R$26</f>
        <v>14.551407869269445</v>
      </c>
      <c r="S41" s="482">
        <f>'1.6 INPP'!M29*S$26</f>
        <v>5.9156571098239628</v>
      </c>
      <c r="T41" s="482">
        <f>'1.6 INPP'!N29*T$26</f>
        <v>23.104476877722515</v>
      </c>
      <c r="U41" s="482">
        <f>'1.6 INPP'!O29*U$26</f>
        <v>2.8472182369556638</v>
      </c>
      <c r="V41" s="486">
        <f>'1.6 INPP'!P29*V$26</f>
        <v>24.370618992512114</v>
      </c>
      <c r="W41" s="12"/>
      <c r="X41" s="259">
        <v>2015</v>
      </c>
      <c r="Y41" s="39">
        <v>12</v>
      </c>
      <c r="Z41" s="249">
        <v>17.0365</v>
      </c>
      <c r="AA41" s="15" t="s">
        <v>177</v>
      </c>
      <c r="AB41" s="15" t="s">
        <v>139</v>
      </c>
    </row>
    <row r="42" spans="2:28" x14ac:dyDescent="0.35">
      <c r="B42" s="485" t="s">
        <v>140</v>
      </c>
      <c r="C42" s="480">
        <v>2016</v>
      </c>
      <c r="D42" s="480">
        <v>1</v>
      </c>
      <c r="E42" s="482">
        <f t="shared" si="1"/>
        <v>110.04782935648544</v>
      </c>
      <c r="F42" s="486">
        <f t="shared" si="0"/>
        <v>18.025500000000001</v>
      </c>
      <c r="G42" s="12"/>
      <c r="H42" s="12"/>
      <c r="I42" s="485">
        <v>2016</v>
      </c>
      <c r="J42" s="480">
        <v>1</v>
      </c>
      <c r="K42" s="482">
        <f>'1.6 INPP'!E30*K$26</f>
        <v>1.332990163896588</v>
      </c>
      <c r="L42" s="482">
        <f>'1.6 INPP'!F30*L$26</f>
        <v>11.424278342001953</v>
      </c>
      <c r="M42" s="482">
        <f>'1.6 INPP'!G30*M$26</f>
        <v>3.999397693426336</v>
      </c>
      <c r="N42" s="482">
        <f>'1.6 INPP'!H30*N$26</f>
        <v>4.9634272682998652</v>
      </c>
      <c r="O42" s="482">
        <f>'1.6 INPP'!I30*O$26</f>
        <v>8.6584206343245125</v>
      </c>
      <c r="P42" s="482">
        <f>'1.6 INPP'!J30*P$26</f>
        <v>3.7219793989602064</v>
      </c>
      <c r="Q42" s="482">
        <f>'1.6 INPP'!K30*Q$26</f>
        <v>3.8115428353400964</v>
      </c>
      <c r="R42" s="482">
        <f>'1.6 INPP'!L30*R$26</f>
        <v>15.028760389042638</v>
      </c>
      <c r="S42" s="482">
        <f>'1.6 INPP'!M30*S$26</f>
        <v>6.0482490005392027</v>
      </c>
      <c r="T42" s="482">
        <f>'1.6 INPP'!N30*T$26</f>
        <v>23.630615973508668</v>
      </c>
      <c r="U42" s="482">
        <f>'1.6 INPP'!O30*U$26</f>
        <v>2.8926156411167341</v>
      </c>
      <c r="V42" s="486">
        <f>'1.6 INPP'!P30*V$26</f>
        <v>24.535552016028628</v>
      </c>
      <c r="W42" s="12"/>
      <c r="X42" s="259">
        <v>2016</v>
      </c>
      <c r="Y42" s="39">
        <v>1</v>
      </c>
      <c r="Z42" s="249">
        <v>18.025500000000001</v>
      </c>
      <c r="AA42" s="15" t="s">
        <v>178</v>
      </c>
      <c r="AB42" s="15" t="s">
        <v>140</v>
      </c>
    </row>
    <row r="43" spans="2:28" x14ac:dyDescent="0.35">
      <c r="B43" s="485" t="s">
        <v>141</v>
      </c>
      <c r="C43" s="480">
        <v>2016</v>
      </c>
      <c r="D43" s="480">
        <v>2</v>
      </c>
      <c r="E43" s="482">
        <f t="shared" si="1"/>
        <v>111.72618613816306</v>
      </c>
      <c r="F43" s="486">
        <f t="shared" si="0"/>
        <v>18.477699999999999</v>
      </c>
      <c r="G43" s="12"/>
      <c r="H43" s="12"/>
      <c r="I43" s="485">
        <v>2016</v>
      </c>
      <c r="J43" s="480">
        <v>2</v>
      </c>
      <c r="K43" s="482">
        <f>'1.6 INPP'!E31*K$26</f>
        <v>1.3637693393491561</v>
      </c>
      <c r="L43" s="482">
        <f>'1.6 INPP'!F31*L$26</f>
        <v>11.424555753639169</v>
      </c>
      <c r="M43" s="482">
        <f>'1.6 INPP'!G31*M$26</f>
        <v>4.0696649066828963</v>
      </c>
      <c r="N43" s="482">
        <f>'1.6 INPP'!H31*N$26</f>
        <v>5.050031084876565</v>
      </c>
      <c r="O43" s="482">
        <f>'1.6 INPP'!I31*O$26</f>
        <v>9.0271226778231366</v>
      </c>
      <c r="P43" s="482">
        <f>'1.6 INPP'!J31*P$26</f>
        <v>3.786467892992992</v>
      </c>
      <c r="Q43" s="482">
        <f>'1.6 INPP'!K31*Q$26</f>
        <v>3.8773031806707841</v>
      </c>
      <c r="R43" s="482">
        <f>'1.6 INPP'!L31*R$26</f>
        <v>15.377983324563132</v>
      </c>
      <c r="S43" s="482">
        <f>'1.6 INPP'!M31*S$26</f>
        <v>6.1230278575272417</v>
      </c>
      <c r="T43" s="482">
        <f>'1.6 INPP'!N31*T$26</f>
        <v>24.013311211695406</v>
      </c>
      <c r="U43" s="482">
        <f>'1.6 INPP'!O31*U$26</f>
        <v>2.9315585310002419</v>
      </c>
      <c r="V43" s="486">
        <f>'1.6 INPP'!P31*V$26</f>
        <v>24.681390377342318</v>
      </c>
      <c r="W43" s="12"/>
      <c r="X43" s="259">
        <v>2016</v>
      </c>
      <c r="Y43" s="39">
        <v>2</v>
      </c>
      <c r="Z43" s="249">
        <v>18.477699999999999</v>
      </c>
      <c r="AA43" s="15" t="s">
        <v>179</v>
      </c>
      <c r="AB43" s="15" t="s">
        <v>141</v>
      </c>
    </row>
    <row r="44" spans="2:28" x14ac:dyDescent="0.35">
      <c r="B44" s="485" t="s">
        <v>142</v>
      </c>
      <c r="C44" s="480">
        <v>2016</v>
      </c>
      <c r="D44" s="480">
        <v>3</v>
      </c>
      <c r="E44" s="482">
        <f t="shared" si="1"/>
        <v>110.95395595483001</v>
      </c>
      <c r="F44" s="486">
        <f t="shared" si="0"/>
        <v>17.692299999999999</v>
      </c>
      <c r="G44" s="12"/>
      <c r="H44" s="12"/>
      <c r="I44" s="485">
        <v>2016</v>
      </c>
      <c r="J44" s="480">
        <v>3</v>
      </c>
      <c r="K44" s="482">
        <f>'1.6 INPP'!E32*K$26</f>
        <v>1.3800724124710679</v>
      </c>
      <c r="L44" s="482">
        <f>'1.6 INPP'!F32*L$26</f>
        <v>11.369307781932688</v>
      </c>
      <c r="M44" s="482">
        <f>'1.6 INPP'!G32*M$26</f>
        <v>4.0476861016732562</v>
      </c>
      <c r="N44" s="482">
        <f>'1.6 INPP'!H32*N$26</f>
        <v>5.06973261695535</v>
      </c>
      <c r="O44" s="482">
        <f>'1.6 INPP'!I32*O$26</f>
        <v>8.9568066903081611</v>
      </c>
      <c r="P44" s="482">
        <f>'1.6 INPP'!J32*P$26</f>
        <v>3.7651791417998424</v>
      </c>
      <c r="Q44" s="482">
        <f>'1.6 INPP'!K32*Q$26</f>
        <v>3.8266672146942722</v>
      </c>
      <c r="R44" s="482">
        <f>'1.6 INPP'!L32*R$26</f>
        <v>15.067605570841783</v>
      </c>
      <c r="S44" s="482">
        <f>'1.6 INPP'!M32*S$26</f>
        <v>6.0261784720585334</v>
      </c>
      <c r="T44" s="482">
        <f>'1.6 INPP'!N32*T$26</f>
        <v>23.713352285439768</v>
      </c>
      <c r="U44" s="482">
        <f>'1.6 INPP'!O32*U$26</f>
        <v>2.898505608892322</v>
      </c>
      <c r="V44" s="486">
        <f>'1.6 INPP'!P32*V$26</f>
        <v>24.832862057762945</v>
      </c>
      <c r="W44" s="12"/>
      <c r="X44" s="259">
        <v>2016</v>
      </c>
      <c r="Y44" s="39">
        <v>3</v>
      </c>
      <c r="Z44" s="249">
        <v>17.692299999999999</v>
      </c>
      <c r="AA44" s="15" t="s">
        <v>180</v>
      </c>
      <c r="AB44" s="15" t="s">
        <v>142</v>
      </c>
    </row>
    <row r="45" spans="2:28" x14ac:dyDescent="0.35">
      <c r="B45" s="485" t="s">
        <v>143</v>
      </c>
      <c r="C45" s="480">
        <v>2016</v>
      </c>
      <c r="D45" s="480">
        <v>4</v>
      </c>
      <c r="E45" s="482">
        <f t="shared" si="1"/>
        <v>111.10163868236707</v>
      </c>
      <c r="F45" s="486">
        <f t="shared" si="0"/>
        <v>17.490500000000001</v>
      </c>
      <c r="G45" s="12"/>
      <c r="H45" s="12"/>
      <c r="I45" s="485">
        <v>2016</v>
      </c>
      <c r="J45" s="480">
        <v>4</v>
      </c>
      <c r="K45" s="482">
        <f>'1.6 INPP'!E33*K$26</f>
        <v>1.372273635536712</v>
      </c>
      <c r="L45" s="482">
        <f>'1.6 INPP'!F33*L$26</f>
        <v>11.251615251596833</v>
      </c>
      <c r="M45" s="482">
        <f>'1.6 INPP'!G33*M$26</f>
        <v>4.0431113184653968</v>
      </c>
      <c r="N45" s="482">
        <f>'1.6 INPP'!H33*N$26</f>
        <v>5.0900154590202753</v>
      </c>
      <c r="O45" s="482">
        <f>'1.6 INPP'!I33*O$26</f>
        <v>9.0214034515137609</v>
      </c>
      <c r="P45" s="482">
        <f>'1.6 INPP'!J33*P$26</f>
        <v>3.7529250603639221</v>
      </c>
      <c r="Q45" s="482">
        <f>'1.6 INPP'!K33*Q$26</f>
        <v>3.8067320508268798</v>
      </c>
      <c r="R45" s="482">
        <f>'1.6 INPP'!L33*R$26</f>
        <v>15.324446583817686</v>
      </c>
      <c r="S45" s="482">
        <f>'1.6 INPP'!M33*S$26</f>
        <v>6.0150652194812579</v>
      </c>
      <c r="T45" s="482">
        <f>'1.6 INPP'!N33*T$26</f>
        <v>23.645211350058588</v>
      </c>
      <c r="U45" s="482">
        <f>'1.6 INPP'!O33*U$26</f>
        <v>2.9037846227533519</v>
      </c>
      <c r="V45" s="486">
        <f>'1.6 INPP'!P33*V$26</f>
        <v>24.875054678932397</v>
      </c>
      <c r="W45" s="12"/>
      <c r="X45" s="259">
        <v>2016</v>
      </c>
      <c r="Y45" s="39">
        <v>4</v>
      </c>
      <c r="Z45" s="249">
        <v>17.490500000000001</v>
      </c>
      <c r="AA45" s="15" t="s">
        <v>181</v>
      </c>
      <c r="AB45" s="15" t="s">
        <v>143</v>
      </c>
    </row>
    <row r="46" spans="2:28" x14ac:dyDescent="0.35">
      <c r="B46" s="485" t="s">
        <v>144</v>
      </c>
      <c r="C46" s="480">
        <v>2016</v>
      </c>
      <c r="D46" s="480">
        <v>5</v>
      </c>
      <c r="E46" s="482">
        <f t="shared" si="1"/>
        <v>112.86316071794423</v>
      </c>
      <c r="F46" s="486">
        <f t="shared" si="0"/>
        <v>18.097999999999999</v>
      </c>
      <c r="G46" s="12"/>
      <c r="H46" s="12"/>
      <c r="I46" s="485">
        <v>2016</v>
      </c>
      <c r="J46" s="480">
        <v>5</v>
      </c>
      <c r="K46" s="482">
        <f>'1.6 INPP'!E34*K$26</f>
        <v>1.385774163513936</v>
      </c>
      <c r="L46" s="482">
        <f>'1.6 INPP'!F34*L$26</f>
        <v>11.419459957337375</v>
      </c>
      <c r="M46" s="482">
        <f>'1.6 INPP'!G34*M$26</f>
        <v>4.0775474908800504</v>
      </c>
      <c r="N46" s="482">
        <f>'1.6 INPP'!H34*N$26</f>
        <v>5.1301018041512849</v>
      </c>
      <c r="O46" s="482">
        <f>'1.6 INPP'!I34*O$26</f>
        <v>9.4826973638660164</v>
      </c>
      <c r="P46" s="482">
        <f>'1.6 INPP'!J34*P$26</f>
        <v>3.8112819077506663</v>
      </c>
      <c r="Q46" s="482">
        <f>'1.6 INPP'!K34*Q$26</f>
        <v>3.8598134602376</v>
      </c>
      <c r="R46" s="482">
        <f>'1.6 INPP'!L34*R$26</f>
        <v>15.62021154205407</v>
      </c>
      <c r="S46" s="482">
        <f>'1.6 INPP'!M34*S$26</f>
        <v>6.0868268869144728</v>
      </c>
      <c r="T46" s="482">
        <f>'1.6 INPP'!N34*T$26</f>
        <v>23.927901179383895</v>
      </c>
      <c r="U46" s="482">
        <f>'1.6 INPP'!O34*U$26</f>
        <v>2.9388891389485678</v>
      </c>
      <c r="V46" s="486">
        <f>'1.6 INPP'!P34*V$26</f>
        <v>25.122655822906292</v>
      </c>
      <c r="W46" s="12"/>
      <c r="X46" s="259">
        <v>2016</v>
      </c>
      <c r="Y46" s="39">
        <v>5</v>
      </c>
      <c r="Z46" s="249">
        <v>18.097999999999999</v>
      </c>
      <c r="AA46" s="15" t="s">
        <v>182</v>
      </c>
      <c r="AB46" s="15" t="s">
        <v>144</v>
      </c>
    </row>
    <row r="47" spans="2:28" x14ac:dyDescent="0.35">
      <c r="B47" s="485" t="s">
        <v>145</v>
      </c>
      <c r="C47" s="480">
        <v>2016</v>
      </c>
      <c r="D47" s="480">
        <v>6</v>
      </c>
      <c r="E47" s="482">
        <f t="shared" si="1"/>
        <v>115.10821174869182</v>
      </c>
      <c r="F47" s="486">
        <f t="shared" si="0"/>
        <v>18.650600000000001</v>
      </c>
      <c r="G47" s="12"/>
      <c r="H47" s="12"/>
      <c r="I47" s="485">
        <v>2016</v>
      </c>
      <c r="J47" s="480">
        <v>6</v>
      </c>
      <c r="K47" s="482">
        <f>'1.6 INPP'!E35*K$26</f>
        <v>1.3885403047665239</v>
      </c>
      <c r="L47" s="482">
        <f>'1.6 INPP'!F35*L$26</f>
        <v>11.758456057816272</v>
      </c>
      <c r="M47" s="482">
        <f>'1.6 INPP'!G35*M$26</f>
        <v>4.1185200651042342</v>
      </c>
      <c r="N47" s="482">
        <f>'1.6 INPP'!H35*N$26</f>
        <v>5.1418443142467449</v>
      </c>
      <c r="O47" s="482">
        <f>'1.6 INPP'!I35*O$26</f>
        <v>9.8784203442779521</v>
      </c>
      <c r="P47" s="482">
        <f>'1.6 INPP'!J35*P$26</f>
        <v>3.9162295687272843</v>
      </c>
      <c r="Q47" s="482">
        <f>'1.6 INPP'!K35*Q$26</f>
        <v>3.9520644542439043</v>
      </c>
      <c r="R47" s="482">
        <f>'1.6 INPP'!L35*R$26</f>
        <v>16.008208673039352</v>
      </c>
      <c r="S47" s="482">
        <f>'1.6 INPP'!M35*S$26</f>
        <v>6.1754848264962643</v>
      </c>
      <c r="T47" s="482">
        <f>'1.6 INPP'!N35*T$26</f>
        <v>24.374376078488051</v>
      </c>
      <c r="U47" s="482">
        <f>'1.6 INPP'!O35*U$26</f>
        <v>2.9714904295789699</v>
      </c>
      <c r="V47" s="486">
        <f>'1.6 INPP'!P35*V$26</f>
        <v>25.424576631906273</v>
      </c>
      <c r="W47" s="12"/>
      <c r="X47" s="259">
        <v>2016</v>
      </c>
      <c r="Y47" s="39">
        <v>6</v>
      </c>
      <c r="Z47" s="249">
        <v>18.650600000000001</v>
      </c>
      <c r="AA47" s="15" t="s">
        <v>183</v>
      </c>
      <c r="AB47" s="15" t="s">
        <v>145</v>
      </c>
    </row>
    <row r="48" spans="2:28" x14ac:dyDescent="0.35">
      <c r="B48" s="485" t="s">
        <v>146</v>
      </c>
      <c r="C48" s="480">
        <v>2016</v>
      </c>
      <c r="D48" s="480">
        <v>7</v>
      </c>
      <c r="E48" s="482">
        <f t="shared" si="1"/>
        <v>116.04326800684603</v>
      </c>
      <c r="F48" s="486">
        <f t="shared" si="0"/>
        <v>18.586200000000002</v>
      </c>
      <c r="G48" s="12"/>
      <c r="H48" s="12"/>
      <c r="I48" s="485">
        <v>2016</v>
      </c>
      <c r="J48" s="480">
        <v>7</v>
      </c>
      <c r="K48" s="482">
        <f>'1.6 INPP'!E36*K$26</f>
        <v>1.3860900342759119</v>
      </c>
      <c r="L48" s="482">
        <f>'1.6 INPP'!F36*L$26</f>
        <v>11.835758985640016</v>
      </c>
      <c r="M48" s="482">
        <f>'1.6 INPP'!G36*M$26</f>
        <v>4.1455927685171563</v>
      </c>
      <c r="N48" s="482">
        <f>'1.6 INPP'!H36*N$26</f>
        <v>5.2169805846677697</v>
      </c>
      <c r="O48" s="482">
        <f>'1.6 INPP'!I36*O$26</f>
        <v>10.337937538631328</v>
      </c>
      <c r="P48" s="482">
        <f>'1.6 INPP'!J36*P$26</f>
        <v>3.9420300867461924</v>
      </c>
      <c r="Q48" s="482">
        <f>'1.6 INPP'!K36*Q$26</f>
        <v>3.9643137914227844</v>
      </c>
      <c r="R48" s="482">
        <f>'1.6 INPP'!L36*R$26</f>
        <v>15.986018802560309</v>
      </c>
      <c r="S48" s="482">
        <f>'1.6 INPP'!M36*S$26</f>
        <v>6.1774661556506674</v>
      </c>
      <c r="T48" s="482">
        <f>'1.6 INPP'!N36*T$26</f>
        <v>24.364377516838836</v>
      </c>
      <c r="U48" s="482">
        <f>'1.6 INPP'!O36*U$26</f>
        <v>2.9919330233145858</v>
      </c>
      <c r="V48" s="486">
        <f>'1.6 INPP'!P36*V$26</f>
        <v>25.69476871858048</v>
      </c>
      <c r="W48" s="12"/>
      <c r="X48" s="259">
        <v>2016</v>
      </c>
      <c r="Y48" s="39">
        <v>7</v>
      </c>
      <c r="Z48" s="249">
        <v>18.586200000000002</v>
      </c>
      <c r="AA48" s="15" t="s">
        <v>184</v>
      </c>
      <c r="AB48" s="15" t="s">
        <v>146</v>
      </c>
    </row>
    <row r="49" spans="2:28" x14ac:dyDescent="0.35">
      <c r="B49" s="485" t="s">
        <v>147</v>
      </c>
      <c r="C49" s="480">
        <v>2016</v>
      </c>
      <c r="D49" s="480">
        <v>8</v>
      </c>
      <c r="E49" s="482">
        <f t="shared" si="1"/>
        <v>116.47136888452366</v>
      </c>
      <c r="F49" s="486">
        <f t="shared" si="0"/>
        <v>18.471499999999999</v>
      </c>
      <c r="G49" s="12"/>
      <c r="H49" s="12"/>
      <c r="I49" s="485">
        <v>2016</v>
      </c>
      <c r="J49" s="480">
        <v>8</v>
      </c>
      <c r="K49" s="482">
        <f>'1.6 INPP'!E37*K$26</f>
        <v>1.392077362107204</v>
      </c>
      <c r="L49" s="482">
        <f>'1.6 INPP'!F37*L$26</f>
        <v>12.070453660689759</v>
      </c>
      <c r="M49" s="482">
        <f>'1.6 INPP'!G37*M$26</f>
        <v>4.1185718260552768</v>
      </c>
      <c r="N49" s="482">
        <f>'1.6 INPP'!H37*N$26</f>
        <v>5.2407191925475649</v>
      </c>
      <c r="O49" s="482">
        <f>'1.6 INPP'!I37*O$26</f>
        <v>10.437182083545697</v>
      </c>
      <c r="P49" s="482">
        <f>'1.6 INPP'!J37*P$26</f>
        <v>3.9704655042400203</v>
      </c>
      <c r="Q49" s="482">
        <f>'1.6 INPP'!K37*Q$26</f>
        <v>3.9637211382771205</v>
      </c>
      <c r="R49" s="482">
        <f>'1.6 INPP'!L37*R$26</f>
        <v>15.876534805124741</v>
      </c>
      <c r="S49" s="482">
        <f>'1.6 INPP'!M37*S$26</f>
        <v>6.1711786604256869</v>
      </c>
      <c r="T49" s="482">
        <f>'1.6 INPP'!N37*T$26</f>
        <v>24.361464214188455</v>
      </c>
      <c r="U49" s="482">
        <f>'1.6 INPP'!O37*U$26</f>
        <v>3.004493088717926</v>
      </c>
      <c r="V49" s="486">
        <f>'1.6 INPP'!P37*V$26</f>
        <v>25.86450734860421</v>
      </c>
      <c r="W49" s="12"/>
      <c r="X49" s="259">
        <v>2016</v>
      </c>
      <c r="Y49" s="39">
        <v>8</v>
      </c>
      <c r="Z49" s="249">
        <v>18.471499999999999</v>
      </c>
      <c r="AA49" s="15" t="s">
        <v>185</v>
      </c>
      <c r="AB49" s="15" t="s">
        <v>147</v>
      </c>
    </row>
    <row r="50" spans="2:28" x14ac:dyDescent="0.35">
      <c r="B50" s="485" t="s">
        <v>148</v>
      </c>
      <c r="C50" s="480">
        <v>2016</v>
      </c>
      <c r="D50" s="480">
        <v>9</v>
      </c>
      <c r="E50" s="482">
        <f t="shared" si="1"/>
        <v>117.93248972720845</v>
      </c>
      <c r="F50" s="486">
        <f t="shared" si="0"/>
        <v>19.1678</v>
      </c>
      <c r="G50" s="12"/>
      <c r="H50" s="12"/>
      <c r="I50" s="485">
        <v>2016</v>
      </c>
      <c r="J50" s="480">
        <v>9</v>
      </c>
      <c r="K50" s="482">
        <f>'1.6 INPP'!E38*K$26</f>
        <v>1.39149080815296</v>
      </c>
      <c r="L50" s="482">
        <f>'1.6 INPP'!F38*L$26</f>
        <v>12.244798070128176</v>
      </c>
      <c r="M50" s="482">
        <f>'1.6 INPP'!G38*M$26</f>
        <v>4.1991333132896722</v>
      </c>
      <c r="N50" s="482">
        <f>'1.6 INPP'!H38*N$26</f>
        <v>5.2707609175614749</v>
      </c>
      <c r="O50" s="482">
        <f>'1.6 INPP'!I38*O$26</f>
        <v>10.516149835248385</v>
      </c>
      <c r="P50" s="482">
        <f>'1.6 INPP'!J38*P$26</f>
        <v>4.0217532295051184</v>
      </c>
      <c r="Q50" s="482">
        <f>'1.6 INPP'!K38*Q$26</f>
        <v>4.0403041349854725</v>
      </c>
      <c r="R50" s="482">
        <f>'1.6 INPP'!L38*R$26</f>
        <v>16.196761089279288</v>
      </c>
      <c r="S50" s="482">
        <f>'1.6 INPP'!M38*S$26</f>
        <v>6.2758892833370989</v>
      </c>
      <c r="T50" s="482">
        <f>'1.6 INPP'!N38*T$26</f>
        <v>24.768713857145254</v>
      </c>
      <c r="U50" s="482">
        <f>'1.6 INPP'!O38*U$26</f>
        <v>3.0560551609414062</v>
      </c>
      <c r="V50" s="486">
        <f>'1.6 INPP'!P38*V$26</f>
        <v>25.950680027634132</v>
      </c>
      <c r="W50" s="12"/>
      <c r="X50" s="259">
        <v>2016</v>
      </c>
      <c r="Y50" s="39">
        <v>9</v>
      </c>
      <c r="Z50" s="249">
        <v>19.1678</v>
      </c>
      <c r="AA50" s="15" t="s">
        <v>186</v>
      </c>
      <c r="AB50" s="15" t="s">
        <v>148</v>
      </c>
    </row>
    <row r="51" spans="2:28" x14ac:dyDescent="0.35">
      <c r="B51" s="501" t="s">
        <v>149</v>
      </c>
      <c r="C51" s="499">
        <v>2016</v>
      </c>
      <c r="D51" s="499">
        <v>10</v>
      </c>
      <c r="E51" s="500">
        <f t="shared" si="1"/>
        <v>117.97499641916329</v>
      </c>
      <c r="F51" s="502">
        <f t="shared" si="0"/>
        <v>18.915700000000001</v>
      </c>
      <c r="G51" s="12"/>
      <c r="H51" s="12"/>
      <c r="I51" s="485">
        <v>2016</v>
      </c>
      <c r="J51" s="480">
        <v>10</v>
      </c>
      <c r="K51" s="482">
        <f>'1.6 INPP'!E39*K$26</f>
        <v>1.3977978847511521</v>
      </c>
      <c r="L51" s="482">
        <f>'1.6 INPP'!F39*L$26</f>
        <v>12.465479205480111</v>
      </c>
      <c r="M51" s="482">
        <f>'1.6 INPP'!G39*M$26</f>
        <v>4.1863576554710225</v>
      </c>
      <c r="N51" s="482">
        <f>'1.6 INPP'!H39*N$26</f>
        <v>5.2836604883108098</v>
      </c>
      <c r="O51" s="482">
        <f>'1.6 INPP'!I39*O$26</f>
        <v>10.302841496466817</v>
      </c>
      <c r="P51" s="482">
        <f>'1.6 INPP'!J39*P$26</f>
        <v>4.0150670686632406</v>
      </c>
      <c r="Q51" s="482">
        <f>'1.6 INPP'!K39*Q$26</f>
        <v>4.0278473763416001</v>
      </c>
      <c r="R51" s="482">
        <f>'1.6 INPP'!L39*R$26</f>
        <v>16.137917276548663</v>
      </c>
      <c r="S51" s="482">
        <f>'1.6 INPP'!M39*S$26</f>
        <v>6.284827101577152</v>
      </c>
      <c r="T51" s="482">
        <f>'1.6 INPP'!N39*T$26</f>
        <v>24.680415711056028</v>
      </c>
      <c r="U51" s="482">
        <f>'1.6 INPP'!O39*U$26</f>
        <v>3.053067815056818</v>
      </c>
      <c r="V51" s="486">
        <f>'1.6 INPP'!P39*V$26</f>
        <v>26.139717339439869</v>
      </c>
      <c r="W51" s="12"/>
      <c r="X51" s="259">
        <v>2016</v>
      </c>
      <c r="Y51" s="39">
        <v>10</v>
      </c>
      <c r="Z51" s="249">
        <v>18.915700000000001</v>
      </c>
      <c r="AA51" s="15" t="s">
        <v>187</v>
      </c>
      <c r="AB51" s="15" t="s">
        <v>149</v>
      </c>
    </row>
    <row r="52" spans="2:28" x14ac:dyDescent="0.35">
      <c r="B52" s="485" t="s">
        <v>150</v>
      </c>
      <c r="C52" s="480">
        <v>2016</v>
      </c>
      <c r="D52" s="480">
        <v>11</v>
      </c>
      <c r="E52" s="482">
        <f t="shared" si="1"/>
        <v>120.03107557942096</v>
      </c>
      <c r="F52" s="486">
        <f>Z52</f>
        <v>20.037099999999999</v>
      </c>
      <c r="G52" s="45"/>
      <c r="H52" s="45"/>
      <c r="I52" s="485">
        <v>2016</v>
      </c>
      <c r="J52" s="480">
        <v>11</v>
      </c>
      <c r="K52" s="482">
        <f>'1.6 INPP'!E40*K$26</f>
        <v>1.4098532162692681</v>
      </c>
      <c r="L52" s="482">
        <f>'1.6 INPP'!F40*L$26</f>
        <v>12.722805357606736</v>
      </c>
      <c r="M52" s="482">
        <f>'1.6 INPP'!G40*M$26</f>
        <v>4.2475846908281305</v>
      </c>
      <c r="N52" s="482">
        <f>'1.6 INPP'!H40*N$26</f>
        <v>5.3076069869305949</v>
      </c>
      <c r="O52" s="482">
        <f>'1.6 INPP'!I40*O$26</f>
        <v>10.614578706137376</v>
      </c>
      <c r="P52" s="482">
        <f>'1.6 INPP'!J40*P$26</f>
        <v>4.0664188172977562</v>
      </c>
      <c r="Q52" s="482">
        <f>'1.6 INPP'!K40*Q$26</f>
        <v>4.1152539492028799</v>
      </c>
      <c r="R52" s="482">
        <f>'1.6 INPP'!L40*R$26</f>
        <v>16.591414838959928</v>
      </c>
      <c r="S52" s="482">
        <f>'1.6 INPP'!M40*S$26</f>
        <v>6.4356605166296204</v>
      </c>
      <c r="T52" s="482">
        <f>'1.6 INPP'!N40*T$26</f>
        <v>25.251598227804166</v>
      </c>
      <c r="U52" s="482">
        <f>'1.6 INPP'!O40*U$26</f>
        <v>3.0972306229347342</v>
      </c>
      <c r="V52" s="486">
        <f>'1.6 INPP'!P40*V$26</f>
        <v>26.171069648819774</v>
      </c>
      <c r="W52" s="12"/>
      <c r="X52" s="259">
        <v>2016</v>
      </c>
      <c r="Y52" s="39">
        <v>11</v>
      </c>
      <c r="Z52" s="249">
        <v>20.037099999999999</v>
      </c>
      <c r="AA52" s="15" t="s">
        <v>188</v>
      </c>
      <c r="AB52" s="15" t="s">
        <v>150</v>
      </c>
    </row>
    <row r="53" spans="2:28" x14ac:dyDescent="0.35">
      <c r="B53" s="485" t="s">
        <v>151</v>
      </c>
      <c r="C53" s="480">
        <v>2016</v>
      </c>
      <c r="D53" s="480">
        <v>12</v>
      </c>
      <c r="E53" s="482">
        <f t="shared" si="1"/>
        <v>121.70589784075983</v>
      </c>
      <c r="F53" s="486">
        <f t="shared" si="0"/>
        <v>20.515599999999999</v>
      </c>
      <c r="G53" s="46"/>
      <c r="H53" s="46"/>
      <c r="I53" s="485">
        <v>2016</v>
      </c>
      <c r="J53" s="480">
        <v>12</v>
      </c>
      <c r="K53" s="482">
        <f>'1.6 INPP'!E41*K$26</f>
        <v>1.414285471399584</v>
      </c>
      <c r="L53" s="482">
        <f>'1.6 INPP'!F41*L$26</f>
        <v>12.960636240213761</v>
      </c>
      <c r="M53" s="482">
        <f>'1.6 INPP'!G41*M$26</f>
        <v>4.3212864522842684</v>
      </c>
      <c r="N53" s="482">
        <f>'1.6 INPP'!H41*N$26</f>
        <v>5.3203103143874548</v>
      </c>
      <c r="O53" s="482">
        <f>'1.6 INPP'!I41*O$26</f>
        <v>10.663507448535745</v>
      </c>
      <c r="P53" s="482">
        <f>'1.6 INPP'!J41*P$26</f>
        <v>4.1072786789247147</v>
      </c>
      <c r="Q53" s="482">
        <f>'1.6 INPP'!K41*Q$26</f>
        <v>4.1927545061707523</v>
      </c>
      <c r="R53" s="482">
        <f>'1.6 INPP'!L41*R$26</f>
        <v>16.857263130942403</v>
      </c>
      <c r="S53" s="482">
        <f>'1.6 INPP'!M41*S$26</f>
        <v>6.5130073282634555</v>
      </c>
      <c r="T53" s="482">
        <f>'1.6 INPP'!N41*T$26</f>
        <v>25.734254739645525</v>
      </c>
      <c r="U53" s="482">
        <f>'1.6 INPP'!O41*U$26</f>
        <v>3.1286895943851341</v>
      </c>
      <c r="V53" s="486">
        <f>'1.6 INPP'!P41*V$26</f>
        <v>26.49262393560705</v>
      </c>
      <c r="W53" s="12"/>
      <c r="X53" s="259">
        <v>2016</v>
      </c>
      <c r="Y53" s="39">
        <v>12</v>
      </c>
      <c r="Z53" s="249">
        <v>20.515599999999999</v>
      </c>
      <c r="AA53" s="15" t="s">
        <v>189</v>
      </c>
      <c r="AB53" s="15" t="s">
        <v>151</v>
      </c>
    </row>
    <row r="54" spans="2:28" x14ac:dyDescent="0.35">
      <c r="B54" s="485" t="s">
        <v>152</v>
      </c>
      <c r="C54" s="480">
        <v>2017</v>
      </c>
      <c r="D54" s="480">
        <v>1</v>
      </c>
      <c r="E54" s="482">
        <f t="shared" si="1"/>
        <v>125.3843696532891</v>
      </c>
      <c r="F54" s="486">
        <f t="shared" si="0"/>
        <v>21.377500000000001</v>
      </c>
      <c r="G54" s="12"/>
      <c r="H54" s="12"/>
      <c r="I54" s="485">
        <v>2017</v>
      </c>
      <c r="J54" s="480">
        <v>1</v>
      </c>
      <c r="K54" s="482">
        <f>'1.6 INPP'!E42*K$26</f>
        <v>1.4610383177311199</v>
      </c>
      <c r="L54" s="482">
        <f>'1.6 INPP'!F42*L$26</f>
        <v>13.544301571122336</v>
      </c>
      <c r="M54" s="482">
        <f>'1.6 INPP'!G42*M$26</f>
        <v>4.4406160725656747</v>
      </c>
      <c r="N54" s="482">
        <f>'1.6 INPP'!H42*N$26</f>
        <v>5.4402555374180999</v>
      </c>
      <c r="O54" s="482">
        <f>'1.6 INPP'!I42*O$26</f>
        <v>11.174327496725665</v>
      </c>
      <c r="P54" s="482">
        <f>'1.6 INPP'!J42*P$26</f>
        <v>4.2129679083032663</v>
      </c>
      <c r="Q54" s="482">
        <f>'1.6 INPP'!K42*Q$26</f>
        <v>4.3040451614152966</v>
      </c>
      <c r="R54" s="482">
        <f>'1.6 INPP'!L42*R$26</f>
        <v>17.416383772507022</v>
      </c>
      <c r="S54" s="482">
        <f>'1.6 INPP'!M42*S$26</f>
        <v>6.6966825146126299</v>
      </c>
      <c r="T54" s="482">
        <f>'1.6 INPP'!N42*T$26</f>
        <v>26.255625715357404</v>
      </c>
      <c r="U54" s="482">
        <f>'1.6 INPP'!O42*U$26</f>
        <v>3.2040701662591178</v>
      </c>
      <c r="V54" s="486">
        <f>'1.6 INPP'!P42*V$26</f>
        <v>27.234055419271449</v>
      </c>
      <c r="W54" s="12"/>
      <c r="X54" s="259">
        <v>2017</v>
      </c>
      <c r="Y54" s="39">
        <v>1</v>
      </c>
      <c r="Z54" s="249">
        <v>21.377500000000001</v>
      </c>
      <c r="AA54" s="15" t="s">
        <v>190</v>
      </c>
      <c r="AB54" s="15" t="s">
        <v>152</v>
      </c>
    </row>
    <row r="55" spans="2:28" x14ac:dyDescent="0.35">
      <c r="B55" s="485" t="s">
        <v>153</v>
      </c>
      <c r="C55" s="480">
        <v>2017</v>
      </c>
      <c r="D55" s="480">
        <v>2</v>
      </c>
      <c r="E55" s="482">
        <f t="shared" si="1"/>
        <v>125.76986975196806</v>
      </c>
      <c r="F55" s="486">
        <f t="shared" si="0"/>
        <v>20.3324</v>
      </c>
      <c r="G55" s="12"/>
      <c r="H55" s="12"/>
      <c r="I55" s="485">
        <v>2017</v>
      </c>
      <c r="J55" s="480">
        <v>2</v>
      </c>
      <c r="K55" s="482">
        <f>'1.6 INPP'!E43*K$26</f>
        <v>1.5179123840289601</v>
      </c>
      <c r="L55" s="482">
        <f>'1.6 INPP'!F43*L$26</f>
        <v>13.87810535829424</v>
      </c>
      <c r="M55" s="482">
        <f>'1.6 INPP'!G43*M$26</f>
        <v>4.4214419629074664</v>
      </c>
      <c r="N55" s="482">
        <f>'1.6 INPP'!H43*N$26</f>
        <v>5.5166794098101999</v>
      </c>
      <c r="O55" s="482">
        <f>'1.6 INPP'!I43*O$26</f>
        <v>11.328238876236096</v>
      </c>
      <c r="P55" s="482">
        <f>'1.6 INPP'!J43*P$26</f>
        <v>4.2279062862245382</v>
      </c>
      <c r="Q55" s="482">
        <f>'1.6 INPP'!K43*Q$26</f>
        <v>4.2045314430081602</v>
      </c>
      <c r="R55" s="482">
        <f>'1.6 INPP'!L43*R$26</f>
        <v>17.008898184212761</v>
      </c>
      <c r="S55" s="482">
        <f>'1.6 INPP'!M43*S$26</f>
        <v>6.6019310269931859</v>
      </c>
      <c r="T55" s="482">
        <f>'1.6 INPP'!N43*T$26</f>
        <v>25.952338306916591</v>
      </c>
      <c r="U55" s="482">
        <f>'1.6 INPP'!O43*U$26</f>
        <v>3.1896617965610319</v>
      </c>
      <c r="V55" s="486">
        <f>'1.6 INPP'!P43*V$26</f>
        <v>27.922224716774842</v>
      </c>
      <c r="W55" s="12"/>
      <c r="X55" s="259">
        <v>2017</v>
      </c>
      <c r="Y55" s="39">
        <v>2</v>
      </c>
      <c r="Z55" s="249">
        <v>20.3324</v>
      </c>
      <c r="AA55" s="15" t="s">
        <v>191</v>
      </c>
      <c r="AB55" s="15" t="s">
        <v>153</v>
      </c>
    </row>
    <row r="56" spans="2:28" x14ac:dyDescent="0.35">
      <c r="B56" s="485" t="s">
        <v>154</v>
      </c>
      <c r="C56" s="480">
        <v>2017</v>
      </c>
      <c r="D56" s="480">
        <v>3</v>
      </c>
      <c r="E56" s="482">
        <f t="shared" si="1"/>
        <v>124.67272352300785</v>
      </c>
      <c r="F56" s="486">
        <f t="shared" si="0"/>
        <v>19.355599999999999</v>
      </c>
      <c r="G56" s="12"/>
      <c r="H56" s="12"/>
      <c r="I56" s="485">
        <v>2017</v>
      </c>
      <c r="J56" s="480">
        <v>3</v>
      </c>
      <c r="K56" s="482">
        <f>'1.6 INPP'!E44*K$26</f>
        <v>1.524623323294152</v>
      </c>
      <c r="L56" s="482">
        <f>'1.6 INPP'!F44*L$26</f>
        <v>13.705669672487968</v>
      </c>
      <c r="M56" s="482">
        <f>'1.6 INPP'!G44*M$26</f>
        <v>4.4376962861067266</v>
      </c>
      <c r="N56" s="482">
        <f>'1.6 INPP'!H44*N$26</f>
        <v>5.52915552487194</v>
      </c>
      <c r="O56" s="482">
        <f>'1.6 INPP'!I44*O$26</f>
        <v>11.213994234989281</v>
      </c>
      <c r="P56" s="482">
        <f>'1.6 INPP'!J44*P$26</f>
        <v>4.2282686764297708</v>
      </c>
      <c r="Q56" s="482">
        <f>'1.6 INPP'!K44*Q$26</f>
        <v>4.1310654802494717</v>
      </c>
      <c r="R56" s="482">
        <f>'1.6 INPP'!L44*R$26</f>
        <v>16.633998421326467</v>
      </c>
      <c r="S56" s="482">
        <f>'1.6 INPP'!M44*S$26</f>
        <v>6.4890525588003367</v>
      </c>
      <c r="T56" s="482">
        <f>'1.6 INPP'!N44*T$26</f>
        <v>25.473606065759434</v>
      </c>
      <c r="U56" s="482">
        <f>'1.6 INPP'!O44*U$26</f>
        <v>3.1467306596990161</v>
      </c>
      <c r="V56" s="486">
        <f>'1.6 INPP'!P44*V$26</f>
        <v>28.15886261899329</v>
      </c>
      <c r="W56" s="12"/>
      <c r="X56" s="259">
        <v>2017</v>
      </c>
      <c r="Y56" s="39">
        <v>3</v>
      </c>
      <c r="Z56" s="249">
        <v>19.355599999999999</v>
      </c>
      <c r="AA56" s="15" t="s">
        <v>192</v>
      </c>
      <c r="AB56" s="15" t="s">
        <v>154</v>
      </c>
    </row>
    <row r="57" spans="2:28" x14ac:dyDescent="0.35">
      <c r="B57" s="485" t="s">
        <v>155</v>
      </c>
      <c r="C57" s="480">
        <v>2017</v>
      </c>
      <c r="D57" s="480">
        <v>4</v>
      </c>
      <c r="E57" s="482">
        <f t="shared" ref="E57:E63" si="2">SUM(K57:V57)</f>
        <v>123.34285957983136</v>
      </c>
      <c r="F57" s="486">
        <f t="shared" si="0"/>
        <v>18.778400000000001</v>
      </c>
      <c r="G57" s="12"/>
      <c r="H57" s="12"/>
      <c r="I57" s="485">
        <v>2017</v>
      </c>
      <c r="J57" s="480">
        <v>4</v>
      </c>
      <c r="K57" s="482">
        <f>'1.6 INPP'!E45*K$26</f>
        <v>1.5167546110455121</v>
      </c>
      <c r="L57" s="482">
        <f>'1.6 INPP'!F45*L$26</f>
        <v>13.082365556186641</v>
      </c>
      <c r="M57" s="482">
        <f>'1.6 INPP'!G45*M$26</f>
        <v>4.4195308113334582</v>
      </c>
      <c r="N57" s="482">
        <f>'1.6 INPP'!H45*N$26</f>
        <v>5.5213230171889798</v>
      </c>
      <c r="O57" s="482">
        <f>'1.6 INPP'!I45*O$26</f>
        <v>11.076374924583552</v>
      </c>
      <c r="P57" s="482">
        <f>'1.6 INPP'!J45*P$26</f>
        <v>4.2072125549006483</v>
      </c>
      <c r="Q57" s="482">
        <f>'1.6 INPP'!K45*Q$26</f>
        <v>4.0699761276762247</v>
      </c>
      <c r="R57" s="482">
        <f>'1.6 INPP'!L45*R$26</f>
        <v>16.380185466994021</v>
      </c>
      <c r="S57" s="482">
        <f>'1.6 INPP'!M45*S$26</f>
        <v>6.5706033492212947</v>
      </c>
      <c r="T57" s="482">
        <f>'1.6 INPP'!N45*T$26</f>
        <v>25.179666843511306</v>
      </c>
      <c r="U57" s="482">
        <f>'1.6 INPP'!O45*U$26</f>
        <v>3.1258650268087838</v>
      </c>
      <c r="V57" s="486">
        <f>'1.6 INPP'!P45*V$26</f>
        <v>28.19300129038092</v>
      </c>
      <c r="W57" s="12"/>
      <c r="X57" s="259">
        <v>2017</v>
      </c>
      <c r="Y57" s="39">
        <v>4</v>
      </c>
      <c r="Z57" s="249">
        <v>18.778400000000001</v>
      </c>
      <c r="AA57" s="15" t="s">
        <v>193</v>
      </c>
      <c r="AB57" s="15" t="s">
        <v>155</v>
      </c>
    </row>
    <row r="58" spans="2:28" x14ac:dyDescent="0.35">
      <c r="B58" s="485" t="s">
        <v>156</v>
      </c>
      <c r="C58" s="480">
        <v>2017</v>
      </c>
      <c r="D58" s="480">
        <v>5</v>
      </c>
      <c r="E58" s="482">
        <f t="shared" si="2"/>
        <v>123.4966948034198</v>
      </c>
      <c r="F58" s="486">
        <f t="shared" si="0"/>
        <v>18.767900000000001</v>
      </c>
      <c r="G58" s="12"/>
      <c r="H58" s="12"/>
      <c r="I58" s="485">
        <v>2017</v>
      </c>
      <c r="J58" s="480">
        <v>5</v>
      </c>
      <c r="K58" s="482">
        <f>'1.6 INPP'!E46*K$26</f>
        <v>1.516887520288716</v>
      </c>
      <c r="L58" s="482">
        <f>'1.6 INPP'!F46*L$26</f>
        <v>13.035605238529552</v>
      </c>
      <c r="M58" s="482">
        <f>'1.6 INPP'!G46*M$26</f>
        <v>4.4245173165109826</v>
      </c>
      <c r="N58" s="482">
        <f>'1.6 INPP'!H46*N$26</f>
        <v>5.564169256182975</v>
      </c>
      <c r="O58" s="482">
        <f>'1.6 INPP'!I46*O$26</f>
        <v>10.923936634590049</v>
      </c>
      <c r="P58" s="482">
        <f>'1.6 INPP'!J46*P$26</f>
        <v>4.198172202074562</v>
      </c>
      <c r="Q58" s="482">
        <f>'1.6 INPP'!K46*Q$26</f>
        <v>4.0790076715136001</v>
      </c>
      <c r="R58" s="482">
        <f>'1.6 INPP'!L46*R$26</f>
        <v>16.4699786547983</v>
      </c>
      <c r="S58" s="482">
        <f>'1.6 INPP'!M46*S$26</f>
        <v>6.6161699745518856</v>
      </c>
      <c r="T58" s="482">
        <f>'1.6 INPP'!N46*T$26</f>
        <v>25.222779805506082</v>
      </c>
      <c r="U58" s="482">
        <f>'1.6 INPP'!O46*U$26</f>
        <v>3.1479070586107558</v>
      </c>
      <c r="V58" s="486">
        <f>'1.6 INPP'!P46*V$26</f>
        <v>28.29756347026235</v>
      </c>
      <c r="W58" s="12"/>
      <c r="X58" s="259">
        <v>2017</v>
      </c>
      <c r="Y58" s="39">
        <v>5</v>
      </c>
      <c r="Z58" s="249">
        <v>18.767900000000001</v>
      </c>
      <c r="AA58" s="15" t="s">
        <v>194</v>
      </c>
      <c r="AB58" s="15" t="s">
        <v>156</v>
      </c>
    </row>
    <row r="59" spans="2:28" x14ac:dyDescent="0.35">
      <c r="B59" s="485" t="s">
        <v>157</v>
      </c>
      <c r="C59" s="480">
        <v>2017</v>
      </c>
      <c r="D59" s="480">
        <v>6</v>
      </c>
      <c r="E59" s="482">
        <f t="shared" si="2"/>
        <v>122.31754498845592</v>
      </c>
      <c r="F59" s="486">
        <f t="shared" si="0"/>
        <v>18.161200000000001</v>
      </c>
      <c r="G59" s="12"/>
      <c r="H59" s="12"/>
      <c r="I59" s="485">
        <v>2017</v>
      </c>
      <c r="J59" s="480">
        <v>6</v>
      </c>
      <c r="K59" s="482">
        <f>'1.6 INPP'!E47*K$26</f>
        <v>1.5286675765676521</v>
      </c>
      <c r="L59" s="482">
        <f>'1.6 INPP'!F47*L$26</f>
        <v>12.843281298916432</v>
      </c>
      <c r="M59" s="482">
        <f>'1.6 INPP'!G47*M$26</f>
        <v>4.363067968899462</v>
      </c>
      <c r="N59" s="482">
        <f>'1.6 INPP'!H47*N$26</f>
        <v>5.5786168479837146</v>
      </c>
      <c r="O59" s="482">
        <f>'1.6 INPP'!I47*O$26</f>
        <v>10.792224912355392</v>
      </c>
      <c r="P59" s="482">
        <f>'1.6 INPP'!J47*P$26</f>
        <v>4.1911640306329225</v>
      </c>
      <c r="Q59" s="482">
        <f>'1.6 INPP'!K47*Q$26</f>
        <v>4.0164970891320326</v>
      </c>
      <c r="R59" s="482">
        <f>'1.6 INPP'!L47*R$26</f>
        <v>16.13313998854526</v>
      </c>
      <c r="S59" s="482">
        <f>'1.6 INPP'!M47*S$26</f>
        <v>6.5683495448477291</v>
      </c>
      <c r="T59" s="482">
        <f>'1.6 INPP'!N47*T$26</f>
        <v>24.886019086612428</v>
      </c>
      <c r="U59" s="482">
        <f>'1.6 INPP'!O47*U$26</f>
        <v>3.1138134360907856</v>
      </c>
      <c r="V59" s="486">
        <f>'1.6 INPP'!P47*V$26</f>
        <v>28.302703207872106</v>
      </c>
      <c r="W59" s="12"/>
      <c r="X59" s="259">
        <v>2017</v>
      </c>
      <c r="Y59" s="39">
        <v>6</v>
      </c>
      <c r="Z59" s="249">
        <v>18.161200000000001</v>
      </c>
      <c r="AA59" s="15" t="s">
        <v>195</v>
      </c>
      <c r="AB59" s="15" t="s">
        <v>157</v>
      </c>
    </row>
    <row r="60" spans="2:28" x14ac:dyDescent="0.35">
      <c r="B60" s="485" t="s">
        <v>158</v>
      </c>
      <c r="C60" s="480">
        <v>2017</v>
      </c>
      <c r="D60" s="480">
        <v>7</v>
      </c>
      <c r="E60" s="482">
        <f t="shared" si="2"/>
        <v>121.63651076348273</v>
      </c>
      <c r="F60" s="486">
        <f t="shared" si="0"/>
        <v>17.837800000000001</v>
      </c>
      <c r="G60" s="12"/>
      <c r="H60" s="12"/>
      <c r="I60" s="485">
        <v>2017</v>
      </c>
      <c r="J60" s="480">
        <v>7</v>
      </c>
      <c r="K60" s="482">
        <f>'1.6 INPP'!E48*K$26</f>
        <v>1.5238805448727319</v>
      </c>
      <c r="L60" s="482">
        <f>'1.6 INPP'!F48*L$26</f>
        <v>12.632957514890384</v>
      </c>
      <c r="M60" s="482">
        <f>'1.6 INPP'!G48*M$26</f>
        <v>4.3546761409652603</v>
      </c>
      <c r="N60" s="482">
        <f>'1.6 INPP'!H48*N$26</f>
        <v>5.6391229033157702</v>
      </c>
      <c r="O60" s="482">
        <f>'1.6 INPP'!I48*O$26</f>
        <v>10.605411086528063</v>
      </c>
      <c r="P60" s="482">
        <f>'1.6 INPP'!J48*P$26</f>
        <v>4.2154019748921945</v>
      </c>
      <c r="Q60" s="482">
        <f>'1.6 INPP'!K48*Q$26</f>
        <v>3.993275353147296</v>
      </c>
      <c r="R60" s="482">
        <f>'1.6 INPP'!L48*R$26</f>
        <v>15.937218716200615</v>
      </c>
      <c r="S60" s="482">
        <f>'1.6 INPP'!M48*S$26</f>
        <v>6.5254231928817719</v>
      </c>
      <c r="T60" s="482">
        <f>'1.6 INPP'!N48*T$26</f>
        <v>24.766260646966284</v>
      </c>
      <c r="U60" s="482">
        <f>'1.6 INPP'!O48*U$26</f>
        <v>3.1019873021408175</v>
      </c>
      <c r="V60" s="486">
        <f>'1.6 INPP'!P48*V$26</f>
        <v>28.340895386681538</v>
      </c>
      <c r="W60" s="12"/>
      <c r="X60" s="259">
        <v>2017</v>
      </c>
      <c r="Y60" s="39">
        <v>7</v>
      </c>
      <c r="Z60" s="249">
        <v>17.837800000000001</v>
      </c>
      <c r="AA60" s="15" t="s">
        <v>196</v>
      </c>
      <c r="AB60" s="15" t="s">
        <v>158</v>
      </c>
    </row>
    <row r="61" spans="2:28" x14ac:dyDescent="0.35">
      <c r="B61" s="485" t="s">
        <v>159</v>
      </c>
      <c r="C61" s="480">
        <v>2017</v>
      </c>
      <c r="D61" s="480">
        <v>8</v>
      </c>
      <c r="E61" s="482">
        <f t="shared" si="2"/>
        <v>121.90843697493987</v>
      </c>
      <c r="F61" s="486">
        <f t="shared" si="0"/>
        <v>17.809200000000001</v>
      </c>
      <c r="G61" s="12"/>
      <c r="H61" s="12"/>
      <c r="I61" s="485">
        <v>2017</v>
      </c>
      <c r="J61" s="480">
        <v>8</v>
      </c>
      <c r="K61" s="482">
        <f>'1.6 INPP'!E49*K$26</f>
        <v>1.526141457284268</v>
      </c>
      <c r="L61" s="482">
        <f>'1.6 INPP'!F49*L$26</f>
        <v>12.610487028277602</v>
      </c>
      <c r="M61" s="482">
        <f>'1.6 INPP'!G49*M$26</f>
        <v>4.3782720212945083</v>
      </c>
      <c r="N61" s="482">
        <f>'1.6 INPP'!H49*N$26</f>
        <v>5.6627090772837301</v>
      </c>
      <c r="O61" s="482">
        <f>'1.6 INPP'!I49*O$26</f>
        <v>10.676674347298176</v>
      </c>
      <c r="P61" s="482">
        <f>'1.6 INPP'!J49*P$26</f>
        <v>4.1924998717820303</v>
      </c>
      <c r="Q61" s="482">
        <f>'1.6 INPP'!K49*Q$26</f>
        <v>3.9823786609871039</v>
      </c>
      <c r="R61" s="482">
        <f>'1.6 INPP'!L49*R$26</f>
        <v>15.897757224910555</v>
      </c>
      <c r="S61" s="482">
        <f>'1.6 INPP'!M49*S$26</f>
        <v>6.5318932398770251</v>
      </c>
      <c r="T61" s="482">
        <f>'1.6 INPP'!N49*T$26</f>
        <v>24.946768438163531</v>
      </c>
      <c r="U61" s="482">
        <f>'1.6 INPP'!O49*U$26</f>
        <v>3.1042476908104479</v>
      </c>
      <c r="V61" s="486">
        <f>'1.6 INPP'!P49*V$26</f>
        <v>28.398607916970892</v>
      </c>
      <c r="W61" s="12"/>
      <c r="X61" s="259">
        <v>2017</v>
      </c>
      <c r="Y61" s="39">
        <v>8</v>
      </c>
      <c r="Z61" s="249">
        <v>17.809200000000001</v>
      </c>
      <c r="AA61" s="15" t="s">
        <v>197</v>
      </c>
      <c r="AB61" s="15" t="s">
        <v>159</v>
      </c>
    </row>
    <row r="62" spans="2:28" x14ac:dyDescent="0.35">
      <c r="B62" s="485" t="s">
        <v>160</v>
      </c>
      <c r="C62" s="480">
        <v>2017</v>
      </c>
      <c r="D62" s="480">
        <v>9</v>
      </c>
      <c r="E62" s="482">
        <f t="shared" si="2"/>
        <v>122.30822556856988</v>
      </c>
      <c r="F62" s="486">
        <f t="shared" si="0"/>
        <v>17.819199999999999</v>
      </c>
      <c r="G62" s="12"/>
      <c r="H62" s="12"/>
      <c r="I62" s="485">
        <v>2017</v>
      </c>
      <c r="J62" s="480">
        <v>9</v>
      </c>
      <c r="K62" s="482">
        <f>'1.6 INPP'!E50*K$26</f>
        <v>1.5153374815382281</v>
      </c>
      <c r="L62" s="482">
        <f>'1.6 INPP'!F50*L$26</f>
        <v>12.777914539266016</v>
      </c>
      <c r="M62" s="482">
        <f>'1.6 INPP'!G50*M$26</f>
        <v>4.4050655705035231</v>
      </c>
      <c r="N62" s="482">
        <f>'1.6 INPP'!H50*N$26</f>
        <v>5.6597826649987804</v>
      </c>
      <c r="O62" s="482">
        <f>'1.6 INPP'!I50*O$26</f>
        <v>10.786386459530689</v>
      </c>
      <c r="P62" s="482">
        <f>'1.6 INPP'!J50*P$26</f>
        <v>4.205505448315848</v>
      </c>
      <c r="Q62" s="482">
        <f>'1.6 INPP'!K50*Q$26</f>
        <v>3.985701341447808</v>
      </c>
      <c r="R62" s="482">
        <f>'1.6 INPP'!L50*R$26</f>
        <v>15.917618969048538</v>
      </c>
      <c r="S62" s="482">
        <f>'1.6 INPP'!M50*S$26</f>
        <v>6.5472311896455277</v>
      </c>
      <c r="T62" s="482">
        <f>'1.6 INPP'!N50*T$26</f>
        <v>24.931251003552585</v>
      </c>
      <c r="U62" s="482">
        <f>'1.6 INPP'!O50*U$26</f>
        <v>3.1105074237792878</v>
      </c>
      <c r="V62" s="486">
        <f>'1.6 INPP'!P50*V$26</f>
        <v>28.465923476943058</v>
      </c>
      <c r="W62" s="12"/>
      <c r="X62" s="259">
        <v>2017</v>
      </c>
      <c r="Y62" s="39">
        <v>9</v>
      </c>
      <c r="Z62" s="249">
        <v>17.819199999999999</v>
      </c>
      <c r="AA62" s="15" t="s">
        <v>198</v>
      </c>
      <c r="AB62" s="15" t="s">
        <v>160</v>
      </c>
    </row>
    <row r="63" spans="2:28" x14ac:dyDescent="0.35">
      <c r="B63" s="501" t="s">
        <v>161</v>
      </c>
      <c r="C63" s="499">
        <v>2017</v>
      </c>
      <c r="D63" s="499">
        <v>10</v>
      </c>
      <c r="E63" s="500">
        <f t="shared" si="2"/>
        <v>124.42972217793425</v>
      </c>
      <c r="F63" s="502">
        <f t="shared" si="0"/>
        <v>18.7712</v>
      </c>
      <c r="G63" s="12"/>
      <c r="H63" s="12"/>
      <c r="I63" s="485">
        <v>2017</v>
      </c>
      <c r="J63" s="480">
        <v>10</v>
      </c>
      <c r="K63" s="482">
        <f>'1.6 INPP'!E51*K$26</f>
        <v>1.52285980838808</v>
      </c>
      <c r="L63" s="482">
        <f>'1.6 INPP'!F51*L$26</f>
        <v>13.081596584960401</v>
      </c>
      <c r="M63" s="482">
        <f>'1.6 INPP'!G51*M$26</f>
        <v>4.4678091628202026</v>
      </c>
      <c r="N63" s="482">
        <f>'1.6 INPP'!H51*N$26</f>
        <v>5.6416337120742748</v>
      </c>
      <c r="O63" s="482">
        <f>'1.6 INPP'!I51*O$26</f>
        <v>11.035121586753025</v>
      </c>
      <c r="P63" s="482">
        <f>'1.6 INPP'!J51*P$26</f>
        <v>4.2568912252376503</v>
      </c>
      <c r="Q63" s="482">
        <f>'1.6 INPP'!K51*Q$26</f>
        <v>4.0771704677633283</v>
      </c>
      <c r="R63" s="482">
        <f>'1.6 INPP'!L51*R$26</f>
        <v>16.43691239177879</v>
      </c>
      <c r="S63" s="482">
        <f>'1.6 INPP'!M51*S$26</f>
        <v>6.7361393255649045</v>
      </c>
      <c r="T63" s="482">
        <f>'1.6 INPP'!N51*T$26</f>
        <v>25.462048046616502</v>
      </c>
      <c r="U63" s="482">
        <f>'1.6 INPP'!O51*U$26</f>
        <v>3.1610813945865179</v>
      </c>
      <c r="V63" s="486">
        <f>'1.6 INPP'!P51*V$26</f>
        <v>28.550458471390577</v>
      </c>
      <c r="W63" s="12"/>
      <c r="X63" s="259">
        <v>2017</v>
      </c>
      <c r="Y63" s="39">
        <v>10</v>
      </c>
      <c r="Z63" s="249">
        <v>18.7712</v>
      </c>
      <c r="AA63" s="15" t="s">
        <v>199</v>
      </c>
      <c r="AB63" s="15" t="s">
        <v>161</v>
      </c>
    </row>
    <row r="64" spans="2:28" x14ac:dyDescent="0.35">
      <c r="B64" s="485" t="s">
        <v>162</v>
      </c>
      <c r="C64" s="480">
        <v>2017</v>
      </c>
      <c r="D64" s="480">
        <v>11</v>
      </c>
      <c r="E64" s="482">
        <f>SUM(K64:V64)</f>
        <v>125.65791794284523</v>
      </c>
      <c r="F64" s="486">
        <f t="shared" si="0"/>
        <v>18.942</v>
      </c>
      <c r="G64" s="45"/>
      <c r="H64" s="12"/>
      <c r="I64" s="485">
        <v>2017</v>
      </c>
      <c r="J64" s="480">
        <v>11</v>
      </c>
      <c r="K64" s="482">
        <f>'1.6 INPP'!E52*K$26</f>
        <v>1.5488739573333121</v>
      </c>
      <c r="L64" s="482">
        <f>'1.6 INPP'!F52*L$26</f>
        <v>13.526376921131536</v>
      </c>
      <c r="M64" s="482">
        <f>'1.6 INPP'!G52*M$26</f>
        <v>4.5019005391354927</v>
      </c>
      <c r="N64" s="482">
        <f>'1.6 INPP'!H52*N$26</f>
        <v>5.63579439430716</v>
      </c>
      <c r="O64" s="482">
        <f>'1.6 INPP'!I52*O$26</f>
        <v>11.155689913026144</v>
      </c>
      <c r="P64" s="482">
        <f>'1.6 INPP'!J52*P$26</f>
        <v>4.274637355664316</v>
      </c>
      <c r="Q64" s="482">
        <f>'1.6 INPP'!K52*Q$26</f>
        <v>4.1254415012560637</v>
      </c>
      <c r="R64" s="482">
        <f>'1.6 INPP'!L52*R$26</f>
        <v>16.575335855429273</v>
      </c>
      <c r="S64" s="482">
        <f>'1.6 INPP'!M52*S$26</f>
        <v>6.7782708022460625</v>
      </c>
      <c r="T64" s="482">
        <f>'1.6 INPP'!N52*T$26</f>
        <v>25.764249939948538</v>
      </c>
      <c r="U64" s="482">
        <f>'1.6 INPP'!O52*U$26</f>
        <v>3.1790105062277116</v>
      </c>
      <c r="V64" s="486">
        <f>'1.6 INPP'!P52*V$26</f>
        <v>28.592336257139625</v>
      </c>
      <c r="W64" s="43"/>
      <c r="X64" s="259">
        <v>2017</v>
      </c>
      <c r="Y64" s="39">
        <v>11</v>
      </c>
      <c r="Z64" s="249">
        <v>18.942</v>
      </c>
      <c r="AA64" s="15" t="s">
        <v>200</v>
      </c>
      <c r="AB64" s="15" t="s">
        <v>162</v>
      </c>
    </row>
    <row r="65" spans="2:29" x14ac:dyDescent="0.35">
      <c r="B65" s="485" t="s">
        <v>361</v>
      </c>
      <c r="C65" s="480">
        <v>2017</v>
      </c>
      <c r="D65" s="480">
        <v>12</v>
      </c>
      <c r="E65" s="482">
        <f t="shared" ref="E65:E74" si="3">SUM(K65:V65)</f>
        <v>125.81426959283185</v>
      </c>
      <c r="F65" s="486">
        <f t="shared" si="0"/>
        <v>19.1265</v>
      </c>
      <c r="G65" s="12"/>
      <c r="H65" s="12"/>
      <c r="I65" s="485">
        <v>2017</v>
      </c>
      <c r="J65" s="480">
        <v>12</v>
      </c>
      <c r="K65" s="482">
        <f>'1.6 INPP'!E53*K$26</f>
        <v>1.5481807427274481</v>
      </c>
      <c r="L65" s="482">
        <f>'1.6 INPP'!F53*L$26</f>
        <v>13.607555410001057</v>
      </c>
      <c r="M65" s="482">
        <f>'1.6 INPP'!G53*M$26</f>
        <v>4.5143275891041705</v>
      </c>
      <c r="N65" s="482">
        <f>'1.6 INPP'!H53*N$26</f>
        <v>5.6174530561667098</v>
      </c>
      <c r="O65" s="482">
        <f>'1.6 INPP'!I53*O$26</f>
        <v>11.123186404535232</v>
      </c>
      <c r="P65" s="482">
        <f>'1.6 INPP'!J53*P$26</f>
        <v>4.304715359501369</v>
      </c>
      <c r="Q65" s="482">
        <f>'1.6 INPP'!K53*Q$26</f>
        <v>4.1342675334780479</v>
      </c>
      <c r="R65" s="482">
        <f>'1.6 INPP'!L53*R$26</f>
        <v>16.596429705142057</v>
      </c>
      <c r="S65" s="482">
        <f>'1.6 INPP'!M53*S$26</f>
        <v>6.7843400036882899</v>
      </c>
      <c r="T65" s="482">
        <f>'1.6 INPP'!N53*T$26</f>
        <v>25.808082348464652</v>
      </c>
      <c r="U65" s="482">
        <f>'1.6 INPP'!O53*U$26</f>
        <v>3.188425156140458</v>
      </c>
      <c r="V65" s="486">
        <f>'1.6 INPP'!P53*V$26</f>
        <v>28.587306283882352</v>
      </c>
      <c r="W65" s="43"/>
      <c r="X65" s="259">
        <v>2017</v>
      </c>
      <c r="Y65" s="39">
        <v>12</v>
      </c>
      <c r="Z65" s="249">
        <v>19.1265</v>
      </c>
      <c r="AA65" s="15" t="s">
        <v>362</v>
      </c>
      <c r="AB65" s="47" t="s">
        <v>361</v>
      </c>
    </row>
    <row r="66" spans="2:29" x14ac:dyDescent="0.35">
      <c r="B66" s="485">
        <v>20181</v>
      </c>
      <c r="C66" s="480">
        <v>2018</v>
      </c>
      <c r="D66" s="480">
        <v>1</v>
      </c>
      <c r="E66" s="482">
        <f t="shared" si="3"/>
        <v>127.59366858130304</v>
      </c>
      <c r="F66" s="486">
        <f t="shared" si="0"/>
        <v>18.955400000000001</v>
      </c>
      <c r="G66" s="12"/>
      <c r="H66" s="12"/>
      <c r="I66" s="485">
        <v>2018</v>
      </c>
      <c r="J66" s="480">
        <v>1</v>
      </c>
      <c r="K66" s="482">
        <f>'1.6 INPP'!E54*K$26</f>
        <v>1.5534019570646642</v>
      </c>
      <c r="L66" s="482">
        <f>'1.6 INPP'!F54*L$26</f>
        <v>13.903205849477953</v>
      </c>
      <c r="M66" s="482">
        <f>'1.6 INPP'!G54*M$26</f>
        <v>4.5627955900383981</v>
      </c>
      <c r="N66" s="482">
        <f>'1.6 INPP'!H54*N$26</f>
        <v>5.7002731902537294</v>
      </c>
      <c r="O66" s="482">
        <f>'1.6 INPP'!I54*O$26</f>
        <v>11.498899618648224</v>
      </c>
      <c r="P66" s="482">
        <f>'1.6 INPP'!J54*P$26</f>
        <v>4.3452906400217621</v>
      </c>
      <c r="Q66" s="482">
        <f>'1.6 INPP'!K54*Q$26</f>
        <v>4.1622257318732485</v>
      </c>
      <c r="R66" s="482">
        <f>'1.6 INPP'!L54*R$26</f>
        <v>16.601183770092643</v>
      </c>
      <c r="S66" s="482">
        <f>'1.6 INPP'!M54*S$26</f>
        <v>6.8249266973094302</v>
      </c>
      <c r="T66" s="482">
        <f>'1.6 INPP'!N54*T$26</f>
        <v>26.019019069979603</v>
      </c>
      <c r="U66" s="482">
        <f>'1.6 INPP'!O54*U$26</f>
        <v>3.199756706068936</v>
      </c>
      <c r="V66" s="486">
        <f>'1.6 INPP'!P54*V$26</f>
        <v>29.222689760474427</v>
      </c>
      <c r="W66" s="48"/>
      <c r="X66" s="247">
        <v>2018</v>
      </c>
      <c r="Y66" s="248">
        <v>1</v>
      </c>
      <c r="Z66" s="249">
        <v>18.955400000000001</v>
      </c>
      <c r="AA66" s="49" t="s">
        <v>363</v>
      </c>
      <c r="AB66" s="47">
        <v>20181</v>
      </c>
    </row>
    <row r="67" spans="2:29" x14ac:dyDescent="0.35">
      <c r="B67" s="485">
        <v>20182</v>
      </c>
      <c r="C67" s="480">
        <v>2018</v>
      </c>
      <c r="D67" s="480">
        <v>2</v>
      </c>
      <c r="E67" s="482">
        <f t="shared" si="3"/>
        <v>127.66801324605939</v>
      </c>
      <c r="F67" s="486">
        <f t="shared" si="0"/>
        <v>18.632999999999999</v>
      </c>
      <c r="G67" s="12"/>
      <c r="H67" s="12"/>
      <c r="I67" s="485">
        <v>2018</v>
      </c>
      <c r="J67" s="480">
        <v>2</v>
      </c>
      <c r="K67" s="482">
        <f>'1.6 INPP'!E55*K$26</f>
        <v>1.5650786717139722</v>
      </c>
      <c r="L67" s="482">
        <f>'1.6 INPP'!F55*L$26</f>
        <v>14.04426989850192</v>
      </c>
      <c r="M67" s="482">
        <f>'1.6 INPP'!G55*M$26</f>
        <v>4.5919921057097026</v>
      </c>
      <c r="N67" s="482">
        <f>'1.6 INPP'!H55*N$26</f>
        <v>5.7287905643585244</v>
      </c>
      <c r="O67" s="482">
        <f>'1.6 INPP'!I55*O$26</f>
        <v>11.524228414870946</v>
      </c>
      <c r="P67" s="482">
        <f>'1.6 INPP'!J55*P$26</f>
        <v>4.3639907865942664</v>
      </c>
      <c r="Q67" s="482">
        <f>'1.6 INPP'!K55*Q$26</f>
        <v>4.1465515738891519</v>
      </c>
      <c r="R67" s="482">
        <f>'1.6 INPP'!L55*R$26</f>
        <v>16.371301183223114</v>
      </c>
      <c r="S67" s="482">
        <f>'1.6 INPP'!M55*S$26</f>
        <v>6.7990546231611182</v>
      </c>
      <c r="T67" s="482">
        <f>'1.6 INPP'!N55*T$26</f>
        <v>25.788695402045146</v>
      </c>
      <c r="U67" s="482">
        <f>'1.6 INPP'!O55*U$26</f>
        <v>3.1840372693167738</v>
      </c>
      <c r="V67" s="486">
        <f>'1.6 INPP'!P55*V$26</f>
        <v>29.560022752674758</v>
      </c>
      <c r="W67" s="48"/>
      <c r="X67" s="247">
        <v>2018</v>
      </c>
      <c r="Y67" s="248">
        <v>2</v>
      </c>
      <c r="Z67" s="249">
        <v>18.632999999999999</v>
      </c>
      <c r="AA67" s="49" t="s">
        <v>364</v>
      </c>
      <c r="AB67" s="47">
        <v>20182</v>
      </c>
    </row>
    <row r="68" spans="2:29" x14ac:dyDescent="0.35">
      <c r="B68" s="485">
        <v>20183</v>
      </c>
      <c r="C68" s="480">
        <v>2018</v>
      </c>
      <c r="D68" s="480">
        <v>3</v>
      </c>
      <c r="E68" s="482">
        <f t="shared" si="3"/>
        <v>128.1064134248831</v>
      </c>
      <c r="F68" s="486">
        <f t="shared" si="0"/>
        <v>18.660399999999999</v>
      </c>
      <c r="G68" s="50"/>
      <c r="H68" s="12"/>
      <c r="I68" s="485">
        <v>2018</v>
      </c>
      <c r="J68" s="480">
        <v>3</v>
      </c>
      <c r="K68" s="482">
        <f>'1.6 INPP'!E56*K$26</f>
        <v>1.58168494330554</v>
      </c>
      <c r="L68" s="482">
        <f>'1.6 INPP'!F56*L$26</f>
        <v>13.946423469933585</v>
      </c>
      <c r="M68" s="482">
        <f>'1.6 INPP'!G56*M$26</f>
        <v>4.6003740235208666</v>
      </c>
      <c r="N68" s="482">
        <f>'1.6 INPP'!H56*N$26</f>
        <v>5.74831797484239</v>
      </c>
      <c r="O68" s="482">
        <f>'1.6 INPP'!I56*O$26</f>
        <v>11.589001338935713</v>
      </c>
      <c r="P68" s="482">
        <f>'1.6 INPP'!J56*P$26</f>
        <v>4.387788361349684</v>
      </c>
      <c r="Q68" s="482">
        <f>'1.6 INPP'!K56*Q$26</f>
        <v>4.1651210527716156</v>
      </c>
      <c r="R68" s="482">
        <f>'1.6 INPP'!L56*R$26</f>
        <v>16.427978728965595</v>
      </c>
      <c r="S68" s="482">
        <f>'1.6 INPP'!M56*S$26</f>
        <v>6.8085990791723701</v>
      </c>
      <c r="T68" s="482">
        <f>'1.6 INPP'!N56*T$26</f>
        <v>25.838719458843745</v>
      </c>
      <c r="U68" s="482">
        <f>'1.6 INPP'!O56*U$26</f>
        <v>3.1972482911624058</v>
      </c>
      <c r="V68" s="486">
        <f>'1.6 INPP'!P56*V$26</f>
        <v>29.815156702079591</v>
      </c>
      <c r="W68" s="48"/>
      <c r="X68" s="247">
        <v>2018</v>
      </c>
      <c r="Y68" s="248">
        <v>3</v>
      </c>
      <c r="Z68" s="249">
        <v>18.660399999999999</v>
      </c>
      <c r="AA68" s="49" t="s">
        <v>365</v>
      </c>
      <c r="AB68" s="47">
        <v>20183</v>
      </c>
    </row>
    <row r="69" spans="2:29" x14ac:dyDescent="0.35">
      <c r="B69" s="485">
        <v>20184</v>
      </c>
      <c r="C69" s="480">
        <v>2018</v>
      </c>
      <c r="D69" s="480">
        <v>4</v>
      </c>
      <c r="E69" s="482">
        <f t="shared" si="3"/>
        <v>128.06823206159319</v>
      </c>
      <c r="F69" s="486">
        <f>Z69</f>
        <v>18.3626</v>
      </c>
      <c r="G69" s="12"/>
      <c r="H69" s="12"/>
      <c r="I69" s="485">
        <v>2018</v>
      </c>
      <c r="J69" s="480">
        <v>4</v>
      </c>
      <c r="K69" s="482">
        <f>'1.6 INPP'!E57*K$26</f>
        <v>1.594313512558464</v>
      </c>
      <c r="L69" s="482">
        <f>'1.6 INPP'!F57*L$26</f>
        <v>13.779406057588977</v>
      </c>
      <c r="M69" s="482">
        <f>'1.6 INPP'!G57*M$26</f>
        <v>4.5946524900435044</v>
      </c>
      <c r="N69" s="482">
        <f>'1.6 INPP'!H57*N$26</f>
        <v>5.7649342810688093</v>
      </c>
      <c r="O69" s="482">
        <f>'1.6 INPP'!I57*O$26</f>
        <v>11.675946450024192</v>
      </c>
      <c r="P69" s="482">
        <f>'1.6 INPP'!J57*P$26</f>
        <v>4.4077010673114545</v>
      </c>
      <c r="Q69" s="482">
        <f>'1.6 INPP'!K57*Q$26</f>
        <v>4.13937867987344</v>
      </c>
      <c r="R69" s="482">
        <f>'1.6 INPP'!L57*R$26</f>
        <v>16.254581069511666</v>
      </c>
      <c r="S69" s="482">
        <f>'1.6 INPP'!M57*S$26</f>
        <v>6.7708539176936</v>
      </c>
      <c r="T69" s="482">
        <f>'1.6 INPP'!N57*T$26</f>
        <v>25.691561284907024</v>
      </c>
      <c r="U69" s="482">
        <f>'1.6 INPP'!O57*U$26</f>
        <v>3.1829107879189138</v>
      </c>
      <c r="V69" s="486">
        <f>'1.6 INPP'!P57*V$26</f>
        <v>30.211992463093146</v>
      </c>
      <c r="W69" s="48"/>
      <c r="X69" s="247">
        <v>2018</v>
      </c>
      <c r="Y69" s="248">
        <v>4</v>
      </c>
      <c r="Z69" s="249">
        <v>18.3626</v>
      </c>
      <c r="AA69" s="49" t="s">
        <v>366</v>
      </c>
      <c r="AB69" s="47">
        <v>20184</v>
      </c>
    </row>
    <row r="70" spans="2:29" x14ac:dyDescent="0.35">
      <c r="B70" s="485">
        <v>20185</v>
      </c>
      <c r="C70" s="480">
        <v>2018</v>
      </c>
      <c r="D70" s="480">
        <v>5</v>
      </c>
      <c r="E70" s="482">
        <f t="shared" si="3"/>
        <v>130.83136342044648</v>
      </c>
      <c r="F70" s="486">
        <f t="shared" si="0"/>
        <v>19.536999999999999</v>
      </c>
      <c r="G70" s="12"/>
      <c r="H70" s="12"/>
      <c r="I70" s="485">
        <v>2018</v>
      </c>
      <c r="J70" s="480">
        <v>5</v>
      </c>
      <c r="K70" s="482">
        <f>'1.6 INPP'!E58*K$26</f>
        <v>1.595777753588304</v>
      </c>
      <c r="L70" s="482">
        <f>'1.6 INPP'!F58*L$26</f>
        <v>13.963706374213793</v>
      </c>
      <c r="M70" s="482">
        <f>'1.6 INPP'!G58*M$26</f>
        <v>4.6496699512522621</v>
      </c>
      <c r="N70" s="482">
        <f>'1.6 INPP'!H58*N$26</f>
        <v>5.8164393074858545</v>
      </c>
      <c r="O70" s="482">
        <f>'1.6 INPP'!I58*O$26</f>
        <v>12.249792501813216</v>
      </c>
      <c r="P70" s="482">
        <f>'1.6 INPP'!J58*P$26</f>
        <v>4.4879113825659198</v>
      </c>
      <c r="Q70" s="482">
        <f>'1.6 INPP'!K58*Q$26</f>
        <v>4.259622683351008</v>
      </c>
      <c r="R70" s="482">
        <f>'1.6 INPP'!L58*R$26</f>
        <v>16.767209239567666</v>
      </c>
      <c r="S70" s="482">
        <f>'1.6 INPP'!M58*S$26</f>
        <v>6.9057743413021164</v>
      </c>
      <c r="T70" s="482">
        <f>'1.6 INPP'!N58*T$26</f>
        <v>26.323691674765463</v>
      </c>
      <c r="U70" s="482">
        <f>'1.6 INPP'!O58*U$26</f>
        <v>3.2553768660243221</v>
      </c>
      <c r="V70" s="486">
        <f>'1.6 INPP'!P58*V$26</f>
        <v>30.55639134451657</v>
      </c>
      <c r="W70" s="48"/>
      <c r="X70" s="247">
        <v>2018</v>
      </c>
      <c r="Y70" s="248">
        <v>5</v>
      </c>
      <c r="Z70" s="249">
        <v>19.536999999999999</v>
      </c>
      <c r="AA70" s="49" t="s">
        <v>367</v>
      </c>
      <c r="AB70" s="47">
        <v>20185</v>
      </c>
    </row>
    <row r="71" spans="2:29" x14ac:dyDescent="0.35">
      <c r="B71" s="485">
        <v>20186</v>
      </c>
      <c r="C71" s="480">
        <v>2018</v>
      </c>
      <c r="D71" s="480">
        <v>6</v>
      </c>
      <c r="E71" s="482">
        <f t="shared" si="3"/>
        <v>133.48201623035192</v>
      </c>
      <c r="F71" s="486">
        <f t="shared" si="0"/>
        <v>20.316800000000001</v>
      </c>
      <c r="G71" s="12"/>
      <c r="H71" s="12"/>
      <c r="I71" s="485">
        <v>2018</v>
      </c>
      <c r="J71" s="480">
        <v>6</v>
      </c>
      <c r="K71" s="482">
        <f>'1.6 INPP'!E59*K$26</f>
        <v>1.5930969021649082</v>
      </c>
      <c r="L71" s="482">
        <f>'1.6 INPP'!F59*L$26</f>
        <v>14.180535425527072</v>
      </c>
      <c r="M71" s="482">
        <f>'1.6 INPP'!G59*M$26</f>
        <v>4.6827704066581664</v>
      </c>
      <c r="N71" s="482">
        <f>'1.6 INPP'!H59*N$26</f>
        <v>5.8398566622000301</v>
      </c>
      <c r="O71" s="482">
        <f>'1.6 INPP'!I59*O$26</f>
        <v>12.798470951008129</v>
      </c>
      <c r="P71" s="482">
        <f>'1.6 INPP'!J59*P$26</f>
        <v>4.5765243321685585</v>
      </c>
      <c r="Q71" s="482">
        <f>'1.6 INPP'!K59*Q$26</f>
        <v>4.3933015200433285</v>
      </c>
      <c r="R71" s="482">
        <f>'1.6 INPP'!L59*R$26</f>
        <v>17.300754724667655</v>
      </c>
      <c r="S71" s="482">
        <f>'1.6 INPP'!M59*S$26</f>
        <v>7.0477806542844981</v>
      </c>
      <c r="T71" s="482">
        <f>'1.6 INPP'!N59*T$26</f>
        <v>26.832570796081658</v>
      </c>
      <c r="U71" s="482">
        <f>'1.6 INPP'!O59*U$26</f>
        <v>3.2973274726699318</v>
      </c>
      <c r="V71" s="486">
        <f>'1.6 INPP'!P59*V$26</f>
        <v>30.939026382877959</v>
      </c>
      <c r="W71" s="48"/>
      <c r="X71" s="247">
        <v>2018</v>
      </c>
      <c r="Y71" s="248">
        <v>6</v>
      </c>
      <c r="Z71" s="249">
        <v>20.316800000000001</v>
      </c>
      <c r="AA71" s="49" t="s">
        <v>368</v>
      </c>
      <c r="AB71" s="47">
        <v>20186</v>
      </c>
    </row>
    <row r="72" spans="2:29" x14ac:dyDescent="0.35">
      <c r="B72" s="485">
        <v>20187</v>
      </c>
      <c r="C72" s="480">
        <v>2018</v>
      </c>
      <c r="D72" s="480">
        <v>7</v>
      </c>
      <c r="E72" s="482">
        <f t="shared" si="3"/>
        <v>131.84611912430597</v>
      </c>
      <c r="F72" s="486">
        <f t="shared" si="0"/>
        <v>19.056999999999999</v>
      </c>
      <c r="G72" s="12"/>
      <c r="H72" s="12"/>
      <c r="I72" s="485">
        <v>2018</v>
      </c>
      <c r="J72" s="480">
        <v>7</v>
      </c>
      <c r="K72" s="482">
        <f>'1.6 INPP'!E60*K$26</f>
        <v>1.5967284533952599</v>
      </c>
      <c r="L72" s="482">
        <f>'1.6 INPP'!F60*L$26</f>
        <v>14.03088881366816</v>
      </c>
      <c r="M72" s="482">
        <f>'1.6 INPP'!G60*M$26</f>
        <v>4.6590336737440623</v>
      </c>
      <c r="N72" s="482">
        <f>'1.6 INPP'!H60*N$26</f>
        <v>5.8474623276744753</v>
      </c>
      <c r="O72" s="482">
        <f>'1.6 INPP'!I60*O$26</f>
        <v>12.495076494710112</v>
      </c>
      <c r="P72" s="482">
        <f>'1.6 INPP'!J60*P$26</f>
        <v>4.544934902301768</v>
      </c>
      <c r="Q72" s="482">
        <f>'1.6 INPP'!K60*Q$26</f>
        <v>4.2942127791610885</v>
      </c>
      <c r="R72" s="482">
        <f>'1.6 INPP'!L60*R$26</f>
        <v>16.769556930981327</v>
      </c>
      <c r="S72" s="482">
        <f>'1.6 INPP'!M60*S$26</f>
        <v>6.9253041002013136</v>
      </c>
      <c r="T72" s="482">
        <f>'1.6 INPP'!N60*T$26</f>
        <v>26.2388198335989</v>
      </c>
      <c r="U72" s="482">
        <f>'1.6 INPP'!O60*U$26</f>
        <v>3.2564527281944318</v>
      </c>
      <c r="V72" s="486">
        <f>'1.6 INPP'!P60*V$26</f>
        <v>31.187648086675061</v>
      </c>
      <c r="W72" s="48"/>
      <c r="X72" s="247">
        <v>2018</v>
      </c>
      <c r="Y72" s="248">
        <v>7</v>
      </c>
      <c r="Z72" s="249">
        <v>19.056999999999999</v>
      </c>
      <c r="AA72" s="49" t="s">
        <v>369</v>
      </c>
      <c r="AB72" s="47">
        <v>20187</v>
      </c>
    </row>
    <row r="73" spans="2:29" x14ac:dyDescent="0.35">
      <c r="B73" s="485">
        <v>20188</v>
      </c>
      <c r="C73" s="480">
        <v>2018</v>
      </c>
      <c r="D73" s="480">
        <v>8</v>
      </c>
      <c r="E73" s="482">
        <f t="shared" si="3"/>
        <v>131.17898057980568</v>
      </c>
      <c r="F73" s="486">
        <f t="shared" si="0"/>
        <v>18.834299999999999</v>
      </c>
      <c r="G73" s="12"/>
      <c r="H73" s="12"/>
      <c r="I73" s="485">
        <v>2018</v>
      </c>
      <c r="J73" s="480">
        <v>8</v>
      </c>
      <c r="K73" s="482">
        <f>'1.6 INPP'!E61*K$26</f>
        <v>1.597169290070148</v>
      </c>
      <c r="L73" s="482">
        <f>'1.6 INPP'!F61*L$26</f>
        <v>13.90719002467312</v>
      </c>
      <c r="M73" s="482">
        <f>'1.6 INPP'!G61*M$26</f>
        <v>4.6052092351782123</v>
      </c>
      <c r="N73" s="482">
        <f>'1.6 INPP'!H61*N$26</f>
        <v>5.8327790013659691</v>
      </c>
      <c r="O73" s="482">
        <f>'1.6 INPP'!I61*O$26</f>
        <v>12.215080645364736</v>
      </c>
      <c r="P73" s="482">
        <f>'1.6 INPP'!J61*P$26</f>
        <v>4.547233657870164</v>
      </c>
      <c r="Q73" s="482">
        <f>'1.6 INPP'!K61*Q$26</f>
        <v>4.2718339615213763</v>
      </c>
      <c r="R73" s="482">
        <f>'1.6 INPP'!L61*R$26</f>
        <v>16.635767414603148</v>
      </c>
      <c r="S73" s="482">
        <f>'1.6 INPP'!M61*S$26</f>
        <v>6.952338348791872</v>
      </c>
      <c r="T73" s="482">
        <f>'1.6 INPP'!N61*T$26</f>
        <v>26.086934590695382</v>
      </c>
      <c r="U73" s="482">
        <f>'1.6 INPP'!O61*U$26</f>
        <v>3.2417069404603001</v>
      </c>
      <c r="V73" s="486">
        <f>'1.6 INPP'!P61*V$26</f>
        <v>31.285737469211242</v>
      </c>
      <c r="W73" s="48"/>
      <c r="X73" s="247">
        <v>2018</v>
      </c>
      <c r="Y73" s="248">
        <v>8</v>
      </c>
      <c r="Z73" s="249">
        <v>18.834299999999999</v>
      </c>
      <c r="AA73" s="49" t="s">
        <v>370</v>
      </c>
      <c r="AB73" s="47">
        <v>20188</v>
      </c>
    </row>
    <row r="74" spans="2:29" x14ac:dyDescent="0.35">
      <c r="B74" s="485">
        <v>20189</v>
      </c>
      <c r="C74" s="480">
        <v>2018</v>
      </c>
      <c r="D74" s="480">
        <v>9</v>
      </c>
      <c r="E74" s="482">
        <f t="shared" si="3"/>
        <v>131.67461098495087</v>
      </c>
      <c r="F74" s="486">
        <f t="shared" si="0"/>
        <v>19.0382</v>
      </c>
      <c r="I74" s="485">
        <v>2018</v>
      </c>
      <c r="J74" s="480">
        <v>9</v>
      </c>
      <c r="K74" s="482">
        <f>'1.6 INPP'!E62*K$26</f>
        <v>1.6054998101290798</v>
      </c>
      <c r="L74" s="482">
        <f>'1.6 INPP'!F62*L$26</f>
        <v>13.992682770620847</v>
      </c>
      <c r="M74" s="482">
        <f>'1.6 INPP'!G62*M$26</f>
        <v>4.6640252863603786</v>
      </c>
      <c r="N74" s="482">
        <f>'1.6 INPP'!H62*N$26</f>
        <v>5.8371449998462195</v>
      </c>
      <c r="O74" s="482">
        <f>'1.6 INPP'!I62*O$26</f>
        <v>11.999192775965664</v>
      </c>
      <c r="P74" s="482">
        <f>'1.6 INPP'!J62*P$26</f>
        <v>4.5465767089921476</v>
      </c>
      <c r="Q74" s="482">
        <f>'1.6 INPP'!K62*Q$26</f>
        <v>4.3075357719754237</v>
      </c>
      <c r="R74" s="482">
        <f>'1.6 INPP'!L62*R$26</f>
        <v>16.760803953512681</v>
      </c>
      <c r="S74" s="482">
        <f>'1.6 INPP'!M62*S$26</f>
        <v>7.0185801709045919</v>
      </c>
      <c r="T74" s="482">
        <f>'1.6 INPP'!N62*T$26</f>
        <v>26.231067154779922</v>
      </c>
      <c r="U74" s="482">
        <f>'1.6 INPP'!O62*U$26</f>
        <v>3.2635299367196495</v>
      </c>
      <c r="V74" s="486">
        <f>'1.6 INPP'!P62*V$26</f>
        <v>31.447971645144271</v>
      </c>
      <c r="W74" s="51"/>
      <c r="X74" s="247">
        <v>2018</v>
      </c>
      <c r="Y74" s="248">
        <v>9</v>
      </c>
      <c r="Z74" s="249">
        <v>19.0382</v>
      </c>
      <c r="AA74" s="49" t="s">
        <v>371</v>
      </c>
      <c r="AB74" s="47">
        <v>20189</v>
      </c>
    </row>
    <row r="75" spans="2:29" ht="18.75" thickBot="1" x14ac:dyDescent="0.4">
      <c r="B75" s="497">
        <v>201810</v>
      </c>
      <c r="C75" s="498">
        <v>2018</v>
      </c>
      <c r="D75" s="498">
        <v>10</v>
      </c>
      <c r="E75" s="490">
        <f t="shared" ref="E75" si="4">SUM(K75:V75)</f>
        <v>131.931607897455</v>
      </c>
      <c r="F75" s="491">
        <f t="shared" si="0"/>
        <v>19.116499999999998</v>
      </c>
      <c r="G75" s="52"/>
      <c r="H75" s="52"/>
      <c r="I75" s="497">
        <v>2018</v>
      </c>
      <c r="J75" s="498">
        <v>10</v>
      </c>
      <c r="K75" s="490">
        <f>'1.6 INPP'!E63*K$26</f>
        <v>1.600365989030484</v>
      </c>
      <c r="L75" s="490">
        <f>'1.6 INPP'!F63*L$26</f>
        <v>14.056381348272145</v>
      </c>
      <c r="M75" s="490">
        <f>'1.6 INPP'!G63*M$26</f>
        <v>4.6618492121444639</v>
      </c>
      <c r="N75" s="490">
        <f>'1.6 INPP'!H63*N$26</f>
        <v>5.8473322582367251</v>
      </c>
      <c r="O75" s="490">
        <f>'1.6 INPP'!I63*O$26</f>
        <v>12.055093451878079</v>
      </c>
      <c r="P75" s="490">
        <f>'1.6 INPP'!J63*P$26</f>
        <v>4.5706656826125682</v>
      </c>
      <c r="Q75" s="490">
        <f>'1.6 INPP'!K63*Q$26</f>
        <v>4.3191013084341439</v>
      </c>
      <c r="R75" s="490">
        <f>'1.6 INPP'!L63*R$26</f>
        <v>16.819042668756932</v>
      </c>
      <c r="S75" s="490">
        <f>'1.6 INPP'!M63*S$26</f>
        <v>7.0352498299397022</v>
      </c>
      <c r="T75" s="490">
        <f>'1.6 INPP'!N63*T$26</f>
        <v>26.276244984865723</v>
      </c>
      <c r="U75" s="490">
        <f>'1.6 INPP'!O63*U$26</f>
        <v>3.2812519095506278</v>
      </c>
      <c r="V75" s="491">
        <f>'1.6 INPP'!P63*V$26</f>
        <v>31.409029253733387</v>
      </c>
      <c r="W75" s="51"/>
      <c r="X75" s="254">
        <v>2018</v>
      </c>
      <c r="Y75" s="255">
        <v>10</v>
      </c>
      <c r="Z75" s="256">
        <v>19.116499999999998</v>
      </c>
      <c r="AA75" s="49" t="s">
        <v>372</v>
      </c>
      <c r="AB75" s="47">
        <v>201810</v>
      </c>
    </row>
    <row r="76" spans="2:29" s="116" customFormat="1" ht="13.5" x14ac:dyDescent="0.25">
      <c r="B76" s="242" t="s">
        <v>338</v>
      </c>
      <c r="AA76" s="243"/>
      <c r="AB76" s="244">
        <v>201811</v>
      </c>
      <c r="AC76" s="293"/>
    </row>
    <row r="77" spans="2:29" s="116" customFormat="1" ht="13.5" x14ac:dyDescent="0.25">
      <c r="B77" s="29" t="s">
        <v>346</v>
      </c>
      <c r="D77" s="245" t="s">
        <v>347</v>
      </c>
      <c r="AA77" s="243"/>
      <c r="AB77" s="244">
        <v>201812</v>
      </c>
      <c r="AC77" s="293"/>
    </row>
    <row r="78" spans="2:29" s="116" customFormat="1" ht="13.5" x14ac:dyDescent="0.25">
      <c r="AA78" s="243"/>
      <c r="AB78" s="244">
        <v>20191</v>
      </c>
      <c r="AC78" s="293"/>
    </row>
    <row r="79" spans="2:29" x14ac:dyDescent="0.35">
      <c r="AA79" s="49"/>
      <c r="AB79" s="53">
        <v>20192</v>
      </c>
    </row>
    <row r="80" spans="2:29" x14ac:dyDescent="0.35">
      <c r="AA80" s="49"/>
      <c r="AB80" s="53">
        <v>20193</v>
      </c>
    </row>
    <row r="81" spans="2:28" x14ac:dyDescent="0.35">
      <c r="AA81" s="49"/>
      <c r="AB81" s="53">
        <v>20194</v>
      </c>
    </row>
    <row r="82" spans="2:28" x14ac:dyDescent="0.35">
      <c r="AA82" s="49"/>
      <c r="AB82" s="53">
        <v>20195</v>
      </c>
    </row>
    <row r="83" spans="2:28" x14ac:dyDescent="0.35">
      <c r="AA83" s="49"/>
      <c r="AB83" s="53">
        <v>20196</v>
      </c>
    </row>
    <row r="84" spans="2:28" x14ac:dyDescent="0.35">
      <c r="AA84" s="49"/>
      <c r="AB84" s="53">
        <v>20197</v>
      </c>
    </row>
    <row r="85" spans="2:28" x14ac:dyDescent="0.35">
      <c r="AA85" s="49"/>
      <c r="AB85" s="53">
        <v>20198</v>
      </c>
    </row>
    <row r="86" spans="2:28" x14ac:dyDescent="0.35">
      <c r="AA86" s="49"/>
      <c r="AB86" s="53">
        <v>20199</v>
      </c>
    </row>
    <row r="87" spans="2:28" x14ac:dyDescent="0.35">
      <c r="AA87" s="49"/>
      <c r="AB87" s="53">
        <v>201910</v>
      </c>
    </row>
    <row r="88" spans="2:28" x14ac:dyDescent="0.35">
      <c r="C88" s="12"/>
      <c r="D88" s="12"/>
      <c r="E88" s="12"/>
      <c r="F88" s="12"/>
    </row>
    <row r="89" spans="2:28" x14ac:dyDescent="0.35">
      <c r="C89" s="12"/>
      <c r="E89" s="12"/>
      <c r="F89" s="12"/>
      <c r="Z89" s="54"/>
    </row>
    <row r="90" spans="2:28" x14ac:dyDescent="0.35">
      <c r="B90" s="55"/>
      <c r="C90" s="56"/>
      <c r="D90" s="57"/>
      <c r="E90" s="57"/>
      <c r="W90" s="51"/>
      <c r="Z90" s="58"/>
      <c r="AA90" s="93"/>
    </row>
    <row r="91" spans="2:28" hidden="1" x14ac:dyDescent="0.35">
      <c r="B91" s="55"/>
      <c r="C91" s="59"/>
      <c r="D91" s="57"/>
      <c r="E91" s="57"/>
      <c r="W91" s="51"/>
      <c r="Z91" s="58"/>
    </row>
    <row r="92" spans="2:28" hidden="1" x14ac:dyDescent="0.35">
      <c r="B92" s="60"/>
      <c r="C92" s="59"/>
      <c r="D92" s="57"/>
      <c r="E92" s="57"/>
      <c r="W92" s="51"/>
      <c r="Z92" s="58"/>
    </row>
    <row r="93" spans="2:28" hidden="1" x14ac:dyDescent="0.35">
      <c r="B93" s="60"/>
      <c r="C93" s="59"/>
      <c r="D93" s="57"/>
      <c r="E93" s="57"/>
      <c r="W93" s="51"/>
      <c r="Z93" s="58"/>
    </row>
    <row r="94" spans="2:28" hidden="1" x14ac:dyDescent="0.35">
      <c r="B94" s="55"/>
      <c r="C94" s="59"/>
      <c r="D94" s="57"/>
      <c r="E94" s="57"/>
      <c r="W94" s="51"/>
      <c r="X94" s="58"/>
      <c r="Y94" s="51"/>
      <c r="Z94" s="58"/>
    </row>
    <row r="95" spans="2:28" hidden="1" x14ac:dyDescent="0.35">
      <c r="W95" s="51"/>
      <c r="X95" s="58"/>
      <c r="Y95" s="51"/>
      <c r="Z95" s="58"/>
    </row>
    <row r="96" spans="2:28" hidden="1" x14ac:dyDescent="0.35">
      <c r="W96" s="51"/>
      <c r="X96" s="58"/>
      <c r="Y96" s="51"/>
      <c r="Z96" s="58"/>
    </row>
    <row r="97" spans="2:26" hidden="1" x14ac:dyDescent="0.35">
      <c r="B97" s="55"/>
      <c r="C97" s="59"/>
      <c r="D97" s="57"/>
      <c r="E97" s="57"/>
      <c r="W97" s="51"/>
      <c r="X97" s="58"/>
      <c r="Y97" s="51"/>
      <c r="Z97" s="58"/>
    </row>
    <row r="98" spans="2:26" hidden="1" x14ac:dyDescent="0.35">
      <c r="B98" s="55"/>
      <c r="C98" s="56"/>
      <c r="D98" s="57"/>
      <c r="E98" s="57"/>
      <c r="W98" s="51"/>
      <c r="X98" s="58"/>
      <c r="Y98" s="51"/>
      <c r="Z98" s="58"/>
    </row>
    <row r="99" spans="2:26" hidden="1" x14ac:dyDescent="0.35">
      <c r="B99" s="61"/>
      <c r="C99" s="61"/>
      <c r="D99" s="61"/>
      <c r="E99" s="61"/>
      <c r="W99" s="51"/>
      <c r="X99" s="58"/>
      <c r="Y99" s="51"/>
      <c r="Z99" s="58"/>
    </row>
    <row r="100" spans="2:26" hidden="1" x14ac:dyDescent="0.35">
      <c r="B100" s="62"/>
      <c r="W100" s="51"/>
      <c r="X100" s="58"/>
      <c r="Y100" s="51"/>
      <c r="Z100" s="58"/>
    </row>
    <row r="101" spans="2:26" hidden="1" x14ac:dyDescent="0.35">
      <c r="B101" s="63"/>
      <c r="W101" s="51"/>
      <c r="X101" s="58"/>
      <c r="Y101" s="51"/>
      <c r="Z101" s="58"/>
    </row>
    <row r="102" spans="2:26" hidden="1" x14ac:dyDescent="0.35">
      <c r="B102" s="63"/>
      <c r="W102" s="51"/>
      <c r="X102" s="58"/>
      <c r="Y102" s="51"/>
      <c r="Z102" s="58"/>
    </row>
    <row r="103" spans="2:26" hidden="1" x14ac:dyDescent="0.35">
      <c r="B103" s="63"/>
      <c r="W103" s="51"/>
      <c r="X103" s="58"/>
      <c r="Y103" s="51"/>
      <c r="Z103" s="58"/>
    </row>
    <row r="104" spans="2:26" hidden="1" x14ac:dyDescent="0.35">
      <c r="B104" s="64"/>
      <c r="W104" s="51"/>
      <c r="X104" s="58"/>
      <c r="Y104" s="51"/>
      <c r="Z104" s="58"/>
    </row>
    <row r="105" spans="2:26" hidden="1" x14ac:dyDescent="0.35">
      <c r="B105" s="64"/>
      <c r="W105" s="51"/>
      <c r="X105" s="58"/>
      <c r="Y105" s="51"/>
      <c r="Z105" s="58"/>
    </row>
    <row r="106" spans="2:26" hidden="1" x14ac:dyDescent="0.35">
      <c r="B106" s="63"/>
      <c r="W106" s="51"/>
      <c r="X106" s="58"/>
      <c r="Y106" s="51"/>
      <c r="Z106" s="58"/>
    </row>
    <row r="107" spans="2:26" hidden="1" x14ac:dyDescent="0.35">
      <c r="B107" s="63"/>
      <c r="W107" s="51"/>
      <c r="X107" s="58"/>
      <c r="Y107" s="51"/>
      <c r="Z107" s="58"/>
    </row>
    <row r="108" spans="2:26" hidden="1" x14ac:dyDescent="0.35">
      <c r="B108" s="63"/>
      <c r="W108" s="51"/>
      <c r="X108" s="58"/>
      <c r="Y108" s="51"/>
      <c r="Z108" s="58"/>
    </row>
    <row r="109" spans="2:26" hidden="1" x14ac:dyDescent="0.35">
      <c r="W109" s="51"/>
      <c r="X109" s="58"/>
      <c r="Y109" s="51"/>
      <c r="Z109" s="58"/>
    </row>
    <row r="110" spans="2:26" hidden="1" x14ac:dyDescent="0.35">
      <c r="W110" s="51"/>
      <c r="X110" s="58"/>
      <c r="Y110" s="51"/>
      <c r="Z110" s="58"/>
    </row>
    <row r="111" spans="2:26" hidden="1" x14ac:dyDescent="0.35">
      <c r="W111" s="51"/>
      <c r="X111" s="58"/>
      <c r="Y111" s="51"/>
      <c r="Z111" s="58"/>
    </row>
    <row r="112" spans="2:26" hidden="1" x14ac:dyDescent="0.35">
      <c r="W112" s="51"/>
      <c r="X112" s="58"/>
      <c r="Y112" s="51"/>
      <c r="Z112" s="58"/>
    </row>
    <row r="113" spans="23:26" hidden="1" x14ac:dyDescent="0.35">
      <c r="W113" s="51"/>
      <c r="X113" s="58"/>
      <c r="Y113" s="51"/>
      <c r="Z113" s="58"/>
    </row>
    <row r="114" spans="23:26" hidden="1" x14ac:dyDescent="0.35">
      <c r="W114" s="51"/>
      <c r="X114" s="58"/>
      <c r="Y114" s="51"/>
      <c r="Z114" s="58"/>
    </row>
    <row r="115" spans="23:26" hidden="1" x14ac:dyDescent="0.35">
      <c r="W115" s="51"/>
      <c r="X115" s="58"/>
      <c r="Y115" s="51"/>
      <c r="Z115" s="58"/>
    </row>
    <row r="116" spans="23:26" hidden="1" x14ac:dyDescent="0.35">
      <c r="W116" s="51"/>
      <c r="X116" s="58"/>
      <c r="Y116" s="51"/>
      <c r="Z116" s="58"/>
    </row>
    <row r="117" spans="23:26" hidden="1" x14ac:dyDescent="0.35">
      <c r="W117" s="51"/>
      <c r="X117" s="58"/>
      <c r="Y117" s="51"/>
      <c r="Z117" s="58"/>
    </row>
    <row r="118" spans="23:26" hidden="1" x14ac:dyDescent="0.35">
      <c r="W118" s="51"/>
      <c r="X118" s="58"/>
      <c r="Y118" s="51"/>
      <c r="Z118" s="58"/>
    </row>
    <row r="119" spans="23:26" hidden="1" x14ac:dyDescent="0.35">
      <c r="W119" s="51"/>
      <c r="X119" s="58"/>
      <c r="Y119" s="51"/>
      <c r="Z119" s="58"/>
    </row>
    <row r="120" spans="23:26" hidden="1" x14ac:dyDescent="0.35">
      <c r="W120" s="51"/>
      <c r="X120" s="58"/>
      <c r="Y120" s="51"/>
      <c r="Z120" s="58"/>
    </row>
    <row r="121" spans="23:26" hidden="1" x14ac:dyDescent="0.35">
      <c r="W121" s="51"/>
      <c r="X121" s="58"/>
      <c r="Y121" s="51"/>
      <c r="Z121" s="58"/>
    </row>
    <row r="122" spans="23:26" hidden="1" x14ac:dyDescent="0.35">
      <c r="W122" s="51"/>
      <c r="X122" s="58"/>
      <c r="Y122" s="51"/>
      <c r="Z122" s="58"/>
    </row>
    <row r="123" spans="23:26" hidden="1" x14ac:dyDescent="0.35">
      <c r="W123" s="51"/>
      <c r="X123" s="58"/>
      <c r="Y123" s="51"/>
      <c r="Z123" s="58"/>
    </row>
    <row r="124" spans="23:26" hidden="1" x14ac:dyDescent="0.35">
      <c r="W124" s="51"/>
      <c r="X124" s="58"/>
      <c r="Y124" s="51"/>
      <c r="Z124" s="58"/>
    </row>
    <row r="125" spans="23:26" hidden="1" x14ac:dyDescent="0.35">
      <c r="W125" s="51"/>
      <c r="X125" s="58"/>
      <c r="Y125" s="51"/>
      <c r="Z125" s="58"/>
    </row>
    <row r="126" spans="23:26" hidden="1" x14ac:dyDescent="0.35">
      <c r="W126" s="51"/>
      <c r="X126" s="58"/>
      <c r="Y126" s="51"/>
      <c r="Z126" s="58"/>
    </row>
    <row r="127" spans="23:26" hidden="1" x14ac:dyDescent="0.35">
      <c r="W127" s="51"/>
      <c r="X127" s="58"/>
      <c r="Y127" s="51"/>
      <c r="Z127" s="58"/>
    </row>
    <row r="128" spans="23:26" hidden="1" x14ac:dyDescent="0.35">
      <c r="W128" s="51"/>
      <c r="X128" s="58"/>
      <c r="Y128" s="51"/>
      <c r="Z128" s="58"/>
    </row>
    <row r="129" spans="23:26" hidden="1" x14ac:dyDescent="0.35">
      <c r="W129" s="51"/>
      <c r="X129" s="58"/>
      <c r="Y129" s="51"/>
      <c r="Z129" s="58"/>
    </row>
    <row r="130" spans="23:26" hidden="1" x14ac:dyDescent="0.35">
      <c r="W130" s="51"/>
      <c r="X130" s="58"/>
      <c r="Y130" s="51"/>
      <c r="Z130" s="58"/>
    </row>
    <row r="131" spans="23:26" hidden="1" x14ac:dyDescent="0.35">
      <c r="W131" s="51"/>
      <c r="X131" s="58"/>
      <c r="Y131" s="51"/>
      <c r="Z131" s="58"/>
    </row>
    <row r="132" spans="23:26" hidden="1" x14ac:dyDescent="0.35">
      <c r="W132" s="51"/>
      <c r="X132" s="58"/>
      <c r="Y132" s="51"/>
      <c r="Z132" s="58"/>
    </row>
    <row r="133" spans="23:26" hidden="1" x14ac:dyDescent="0.35">
      <c r="W133" s="51"/>
      <c r="X133" s="58"/>
      <c r="Y133" s="51"/>
      <c r="Z133" s="58"/>
    </row>
    <row r="134" spans="23:26" hidden="1" x14ac:dyDescent="0.35">
      <c r="W134" s="51"/>
      <c r="X134" s="58"/>
      <c r="Y134" s="51"/>
      <c r="Z134" s="58"/>
    </row>
    <row r="135" spans="23:26" hidden="1" x14ac:dyDescent="0.35">
      <c r="W135" s="51"/>
      <c r="X135" s="58"/>
      <c r="Y135" s="51"/>
      <c r="Z135" s="58"/>
    </row>
    <row r="136" spans="23:26" hidden="1" x14ac:dyDescent="0.35">
      <c r="W136" s="51"/>
      <c r="X136" s="58"/>
      <c r="Y136" s="51"/>
      <c r="Z136" s="58"/>
    </row>
    <row r="137" spans="23:26" hidden="1" x14ac:dyDescent="0.35">
      <c r="W137" s="51"/>
      <c r="X137" s="58"/>
      <c r="Y137" s="51"/>
      <c r="Z137" s="58"/>
    </row>
    <row r="138" spans="23:26" hidden="1" x14ac:dyDescent="0.35">
      <c r="W138" s="51"/>
      <c r="X138" s="58"/>
      <c r="Y138" s="51"/>
      <c r="Z138" s="58"/>
    </row>
    <row r="139" spans="23:26" hidden="1" x14ac:dyDescent="0.35">
      <c r="W139" s="51"/>
      <c r="X139" s="58"/>
      <c r="Y139" s="51"/>
      <c r="Z139" s="58"/>
    </row>
    <row r="140" spans="23:26" hidden="1" x14ac:dyDescent="0.35">
      <c r="W140" s="51"/>
      <c r="X140" s="58"/>
      <c r="Y140" s="51"/>
      <c r="Z140" s="58"/>
    </row>
    <row r="141" spans="23:26" hidden="1" x14ac:dyDescent="0.35">
      <c r="W141" s="51"/>
      <c r="X141" s="58"/>
      <c r="Y141" s="51"/>
      <c r="Z141" s="58"/>
    </row>
    <row r="142" spans="23:26" hidden="1" x14ac:dyDescent="0.35">
      <c r="W142" s="51"/>
      <c r="X142" s="58"/>
      <c r="Y142" s="51"/>
      <c r="Z142" s="58"/>
    </row>
    <row r="143" spans="23:26" hidden="1" x14ac:dyDescent="0.35">
      <c r="W143" s="51"/>
      <c r="X143" s="58"/>
      <c r="Y143" s="51"/>
      <c r="Z143" s="58"/>
    </row>
    <row r="144" spans="23:26" hidden="1" x14ac:dyDescent="0.35">
      <c r="W144" s="51"/>
      <c r="X144" s="58"/>
      <c r="Y144" s="51"/>
      <c r="Z144" s="58"/>
    </row>
    <row r="145" spans="23:26" hidden="1" x14ac:dyDescent="0.35">
      <c r="W145" s="51"/>
      <c r="X145" s="58"/>
      <c r="Y145" s="51"/>
      <c r="Z145" s="58"/>
    </row>
    <row r="146" spans="23:26" hidden="1" x14ac:dyDescent="0.35">
      <c r="W146" s="51"/>
      <c r="X146" s="58"/>
      <c r="Y146" s="51"/>
      <c r="Z146" s="58"/>
    </row>
    <row r="147" spans="23:26" hidden="1" x14ac:dyDescent="0.35">
      <c r="W147" s="51"/>
      <c r="X147" s="58"/>
      <c r="Y147" s="51"/>
      <c r="Z147" s="58"/>
    </row>
    <row r="148" spans="23:26" hidden="1" x14ac:dyDescent="0.35">
      <c r="W148" s="51"/>
      <c r="X148" s="58"/>
      <c r="Y148" s="51"/>
      <c r="Z148" s="58"/>
    </row>
    <row r="149" spans="23:26" hidden="1" x14ac:dyDescent="0.35">
      <c r="W149" s="51"/>
      <c r="X149" s="58"/>
      <c r="Y149" s="51"/>
      <c r="Z149" s="58"/>
    </row>
    <row r="150" spans="23:26" hidden="1" x14ac:dyDescent="0.35">
      <c r="W150" s="51"/>
      <c r="X150" s="58"/>
      <c r="Y150" s="51"/>
      <c r="Z150" s="58"/>
    </row>
    <row r="151" spans="23:26" hidden="1" x14ac:dyDescent="0.35">
      <c r="W151" s="51"/>
      <c r="X151" s="58"/>
      <c r="Y151" s="51"/>
      <c r="Z151" s="58"/>
    </row>
    <row r="152" spans="23:26" hidden="1" x14ac:dyDescent="0.35">
      <c r="W152" s="51"/>
      <c r="X152" s="58"/>
      <c r="Y152" s="51"/>
      <c r="Z152" s="58"/>
    </row>
    <row r="153" spans="23:26" hidden="1" x14ac:dyDescent="0.35">
      <c r="W153" s="51"/>
      <c r="X153" s="58"/>
      <c r="Y153" s="51"/>
      <c r="Z153" s="58"/>
    </row>
    <row r="154" spans="23:26" hidden="1" x14ac:dyDescent="0.35">
      <c r="W154" s="51"/>
      <c r="X154" s="58"/>
      <c r="Y154" s="51"/>
      <c r="Z154" s="58"/>
    </row>
    <row r="155" spans="23:26" hidden="1" x14ac:dyDescent="0.35">
      <c r="W155" s="51"/>
      <c r="X155" s="58"/>
      <c r="Y155" s="51"/>
      <c r="Z155" s="58"/>
    </row>
    <row r="156" spans="23:26" hidden="1" x14ac:dyDescent="0.35">
      <c r="W156" s="51"/>
      <c r="X156" s="58"/>
      <c r="Y156" s="51"/>
      <c r="Z156" s="58"/>
    </row>
    <row r="157" spans="23:26" hidden="1" x14ac:dyDescent="0.35">
      <c r="W157" s="51"/>
      <c r="X157" s="58"/>
      <c r="Y157" s="51"/>
      <c r="Z157" s="58"/>
    </row>
    <row r="158" spans="23:26" hidden="1" x14ac:dyDescent="0.35">
      <c r="W158" s="51"/>
      <c r="X158" s="58"/>
      <c r="Y158" s="51"/>
      <c r="Z158" s="58"/>
    </row>
    <row r="159" spans="23:26" hidden="1" x14ac:dyDescent="0.35">
      <c r="W159" s="51"/>
      <c r="X159" s="58"/>
      <c r="Y159" s="51"/>
      <c r="Z159" s="58"/>
    </row>
    <row r="160" spans="23:26" hidden="1" x14ac:dyDescent="0.35">
      <c r="W160" s="51"/>
      <c r="X160" s="58"/>
      <c r="Y160" s="51"/>
      <c r="Z160" s="58"/>
    </row>
    <row r="161" spans="23:26" hidden="1" x14ac:dyDescent="0.35">
      <c r="W161" s="51"/>
      <c r="X161" s="58"/>
      <c r="Y161" s="51"/>
      <c r="Z161" s="58"/>
    </row>
    <row r="162" spans="23:26" hidden="1" x14ac:dyDescent="0.35">
      <c r="W162" s="51"/>
      <c r="X162" s="58"/>
      <c r="Y162" s="51"/>
      <c r="Z162" s="58"/>
    </row>
    <row r="163" spans="23:26" hidden="1" x14ac:dyDescent="0.35">
      <c r="W163" s="51"/>
      <c r="X163" s="58"/>
      <c r="Y163" s="51"/>
      <c r="Z163" s="58"/>
    </row>
    <row r="164" spans="23:26" hidden="1" x14ac:dyDescent="0.35">
      <c r="W164" s="51"/>
      <c r="X164" s="58"/>
      <c r="Y164" s="51"/>
      <c r="Z164" s="58"/>
    </row>
    <row r="165" spans="23:26" hidden="1" x14ac:dyDescent="0.35">
      <c r="W165" s="51"/>
      <c r="X165" s="58"/>
      <c r="Y165" s="51"/>
      <c r="Z165" s="58"/>
    </row>
    <row r="166" spans="23:26" hidden="1" x14ac:dyDescent="0.35">
      <c r="W166" s="51"/>
      <c r="X166" s="58"/>
      <c r="Y166" s="51"/>
      <c r="Z166" s="58"/>
    </row>
    <row r="167" spans="23:26" hidden="1" x14ac:dyDescent="0.35">
      <c r="W167" s="51"/>
      <c r="X167" s="58"/>
      <c r="Y167" s="51"/>
      <c r="Z167" s="58"/>
    </row>
    <row r="168" spans="23:26" hidden="1" x14ac:dyDescent="0.35">
      <c r="W168" s="51"/>
      <c r="X168" s="58"/>
      <c r="Y168" s="51"/>
      <c r="Z168" s="58"/>
    </row>
    <row r="169" spans="23:26" hidden="1" x14ac:dyDescent="0.35">
      <c r="W169" s="51"/>
      <c r="X169" s="58"/>
      <c r="Y169" s="51"/>
      <c r="Z169" s="58"/>
    </row>
    <row r="170" spans="23:26" hidden="1" x14ac:dyDescent="0.35">
      <c r="W170" s="51"/>
      <c r="X170" s="58"/>
      <c r="Y170" s="51"/>
      <c r="Z170" s="58"/>
    </row>
    <row r="171" spans="23:26" hidden="1" x14ac:dyDescent="0.35">
      <c r="W171" s="51"/>
      <c r="X171" s="58"/>
      <c r="Y171" s="51"/>
      <c r="Z171" s="58"/>
    </row>
    <row r="172" spans="23:26" hidden="1" x14ac:dyDescent="0.35">
      <c r="W172" s="51"/>
      <c r="X172" s="58"/>
      <c r="Y172" s="51"/>
      <c r="Z172" s="58"/>
    </row>
    <row r="173" spans="23:26" hidden="1" x14ac:dyDescent="0.35">
      <c r="W173" s="51"/>
      <c r="X173" s="58"/>
      <c r="Y173" s="51"/>
      <c r="Z173" s="58"/>
    </row>
    <row r="174" spans="23:26" hidden="1" x14ac:dyDescent="0.35">
      <c r="W174" s="51"/>
      <c r="X174" s="58"/>
      <c r="Y174" s="51"/>
      <c r="Z174" s="58"/>
    </row>
    <row r="175" spans="23:26" hidden="1" x14ac:dyDescent="0.35">
      <c r="W175" s="51"/>
      <c r="X175" s="58"/>
      <c r="Y175" s="51"/>
      <c r="Z175" s="58"/>
    </row>
    <row r="176" spans="23:26" hidden="1" x14ac:dyDescent="0.35">
      <c r="W176" s="51"/>
      <c r="X176" s="58"/>
      <c r="Y176" s="51"/>
      <c r="Z176" s="58"/>
    </row>
    <row r="177" spans="23:26" hidden="1" x14ac:dyDescent="0.35">
      <c r="W177" s="51"/>
      <c r="X177" s="58"/>
      <c r="Y177" s="51"/>
      <c r="Z177" s="58"/>
    </row>
    <row r="178" spans="23:26" hidden="1" x14ac:dyDescent="0.35">
      <c r="W178" s="51"/>
      <c r="X178" s="58"/>
      <c r="Y178" s="51"/>
      <c r="Z178" s="58"/>
    </row>
    <row r="179" spans="23:26" hidden="1" x14ac:dyDescent="0.35">
      <c r="W179" s="51"/>
      <c r="X179" s="58"/>
      <c r="Y179" s="51"/>
      <c r="Z179" s="58"/>
    </row>
    <row r="180" spans="23:26" hidden="1" x14ac:dyDescent="0.35">
      <c r="W180" s="51"/>
      <c r="X180" s="58"/>
      <c r="Y180" s="51"/>
      <c r="Z180" s="58"/>
    </row>
    <row r="181" spans="23:26" hidden="1" x14ac:dyDescent="0.35">
      <c r="W181" s="51"/>
      <c r="X181" s="58"/>
      <c r="Y181" s="51"/>
      <c r="Z181" s="58"/>
    </row>
    <row r="182" spans="23:26" hidden="1" x14ac:dyDescent="0.35">
      <c r="W182" s="51"/>
      <c r="X182" s="58"/>
      <c r="Y182" s="51"/>
      <c r="Z182" s="58"/>
    </row>
    <row r="183" spans="23:26" hidden="1" x14ac:dyDescent="0.35">
      <c r="W183" s="51"/>
      <c r="X183" s="58"/>
      <c r="Y183" s="51"/>
      <c r="Z183" s="58"/>
    </row>
    <row r="184" spans="23:26" hidden="1" x14ac:dyDescent="0.35">
      <c r="W184" s="51"/>
      <c r="X184" s="58"/>
      <c r="Y184" s="51"/>
      <c r="Z184" s="58"/>
    </row>
    <row r="185" spans="23:26" hidden="1" x14ac:dyDescent="0.35">
      <c r="W185" s="51"/>
      <c r="X185" s="58"/>
      <c r="Y185" s="51"/>
      <c r="Z185" s="58"/>
    </row>
    <row r="186" spans="23:26" hidden="1" x14ac:dyDescent="0.35">
      <c r="W186" s="51"/>
      <c r="X186" s="58"/>
      <c r="Y186" s="51"/>
      <c r="Z186" s="58"/>
    </row>
    <row r="187" spans="23:26" hidden="1" x14ac:dyDescent="0.35">
      <c r="W187" s="51"/>
      <c r="X187" s="58"/>
      <c r="Y187" s="51"/>
      <c r="Z187" s="58"/>
    </row>
    <row r="188" spans="23:26" hidden="1" x14ac:dyDescent="0.35">
      <c r="W188" s="51"/>
      <c r="X188" s="58"/>
      <c r="Y188" s="51"/>
      <c r="Z188" s="58"/>
    </row>
    <row r="189" spans="23:26" hidden="1" x14ac:dyDescent="0.35">
      <c r="W189" s="51"/>
      <c r="X189" s="58"/>
      <c r="Y189" s="51"/>
      <c r="Z189" s="58"/>
    </row>
    <row r="190" spans="23:26" hidden="1" x14ac:dyDescent="0.35">
      <c r="W190" s="51"/>
      <c r="X190" s="58"/>
      <c r="Y190" s="51"/>
      <c r="Z190" s="58"/>
    </row>
    <row r="191" spans="23:26" hidden="1" x14ac:dyDescent="0.35">
      <c r="W191" s="51"/>
      <c r="X191" s="58"/>
      <c r="Y191" s="51"/>
      <c r="Z191" s="58"/>
    </row>
    <row r="192" spans="23:26" hidden="1" x14ac:dyDescent="0.35">
      <c r="W192" s="51"/>
      <c r="X192" s="58"/>
      <c r="Y192" s="51"/>
      <c r="Z192" s="58"/>
    </row>
    <row r="193" spans="23:26" hidden="1" x14ac:dyDescent="0.35">
      <c r="W193" s="51"/>
      <c r="X193" s="58"/>
      <c r="Y193" s="51"/>
      <c r="Z193" s="58"/>
    </row>
    <row r="194" spans="23:26" hidden="1" x14ac:dyDescent="0.35">
      <c r="W194" s="51"/>
      <c r="X194" s="58"/>
      <c r="Y194" s="51"/>
      <c r="Z194" s="58"/>
    </row>
    <row r="195" spans="23:26" hidden="1" x14ac:dyDescent="0.35">
      <c r="W195" s="51"/>
      <c r="X195" s="58"/>
      <c r="Y195" s="51"/>
      <c r="Z195" s="58"/>
    </row>
    <row r="196" spans="23:26" hidden="1" x14ac:dyDescent="0.35">
      <c r="W196" s="51"/>
      <c r="X196" s="58"/>
      <c r="Y196" s="51"/>
      <c r="Z196" s="58"/>
    </row>
    <row r="197" spans="23:26" hidden="1" x14ac:dyDescent="0.35">
      <c r="W197" s="51"/>
      <c r="X197" s="58"/>
      <c r="Y197" s="51"/>
      <c r="Z197" s="58"/>
    </row>
    <row r="198" spans="23:26" hidden="1" x14ac:dyDescent="0.35">
      <c r="W198" s="51"/>
      <c r="X198" s="58"/>
      <c r="Y198" s="51"/>
      <c r="Z198" s="58"/>
    </row>
    <row r="199" spans="23:26" hidden="1" x14ac:dyDescent="0.35">
      <c r="W199" s="51"/>
      <c r="X199" s="58"/>
      <c r="Y199" s="51"/>
      <c r="Z199" s="58"/>
    </row>
    <row r="200" spans="23:26" hidden="1" x14ac:dyDescent="0.35">
      <c r="W200" s="51"/>
      <c r="X200" s="58"/>
      <c r="Y200" s="51"/>
      <c r="Z200" s="58"/>
    </row>
    <row r="201" spans="23:26" hidden="1" x14ac:dyDescent="0.35">
      <c r="W201" s="51"/>
      <c r="X201" s="58"/>
      <c r="Y201" s="51"/>
      <c r="Z201" s="58"/>
    </row>
    <row r="202" spans="23:26" hidden="1" x14ac:dyDescent="0.35">
      <c r="W202" s="51"/>
      <c r="X202" s="58"/>
      <c r="Y202" s="51"/>
      <c r="Z202" s="58"/>
    </row>
    <row r="203" spans="23:26" hidden="1" x14ac:dyDescent="0.35">
      <c r="W203" s="51"/>
      <c r="X203" s="58"/>
      <c r="Y203" s="51"/>
      <c r="Z203" s="58"/>
    </row>
    <row r="204" spans="23:26" hidden="1" x14ac:dyDescent="0.35">
      <c r="W204" s="51"/>
      <c r="X204" s="58"/>
      <c r="Y204" s="51"/>
      <c r="Z204" s="58"/>
    </row>
    <row r="205" spans="23:26" hidden="1" x14ac:dyDescent="0.35">
      <c r="W205" s="51"/>
      <c r="X205" s="58"/>
      <c r="Y205" s="51"/>
      <c r="Z205" s="58"/>
    </row>
    <row r="206" spans="23:26" hidden="1" x14ac:dyDescent="0.35">
      <c r="W206" s="51"/>
      <c r="X206" s="58"/>
      <c r="Y206" s="51"/>
      <c r="Z206" s="58"/>
    </row>
    <row r="207" spans="23:26" hidden="1" x14ac:dyDescent="0.35">
      <c r="W207" s="51"/>
      <c r="X207" s="58"/>
      <c r="Y207" s="51"/>
      <c r="Z207" s="58"/>
    </row>
    <row r="208" spans="23:26" hidden="1" x14ac:dyDescent="0.35">
      <c r="W208" s="51"/>
      <c r="X208" s="58"/>
      <c r="Y208" s="51"/>
      <c r="Z208" s="58"/>
    </row>
    <row r="209" spans="23:26" hidden="1" x14ac:dyDescent="0.35">
      <c r="W209" s="51"/>
      <c r="X209" s="58"/>
      <c r="Y209" s="51"/>
      <c r="Z209" s="58"/>
    </row>
    <row r="210" spans="23:26" hidden="1" x14ac:dyDescent="0.35">
      <c r="W210" s="51"/>
      <c r="X210" s="58"/>
      <c r="Y210" s="51"/>
      <c r="Z210" s="58"/>
    </row>
    <row r="211" spans="23:26" hidden="1" x14ac:dyDescent="0.35">
      <c r="W211" s="51"/>
      <c r="X211" s="58"/>
      <c r="Y211" s="51"/>
      <c r="Z211" s="58"/>
    </row>
    <row r="212" spans="23:26" hidden="1" x14ac:dyDescent="0.35">
      <c r="W212" s="51"/>
      <c r="X212" s="58"/>
      <c r="Y212" s="51"/>
      <c r="Z212" s="58"/>
    </row>
    <row r="213" spans="23:26" hidden="1" x14ac:dyDescent="0.35">
      <c r="W213" s="51"/>
      <c r="X213" s="58"/>
      <c r="Y213" s="51"/>
      <c r="Z213" s="58"/>
    </row>
    <row r="214" spans="23:26" hidden="1" x14ac:dyDescent="0.35">
      <c r="W214" s="51"/>
      <c r="X214" s="58"/>
      <c r="Y214" s="51"/>
      <c r="Z214" s="58"/>
    </row>
    <row r="215" spans="23:26" hidden="1" x14ac:dyDescent="0.35">
      <c r="W215" s="51"/>
      <c r="X215" s="58"/>
      <c r="Y215" s="51"/>
      <c r="Z215" s="58"/>
    </row>
    <row r="216" spans="23:26" hidden="1" x14ac:dyDescent="0.35">
      <c r="W216" s="51"/>
      <c r="X216" s="58"/>
      <c r="Y216" s="51"/>
      <c r="Z216" s="58"/>
    </row>
    <row r="217" spans="23:26" hidden="1" x14ac:dyDescent="0.35">
      <c r="W217" s="51"/>
      <c r="X217" s="58"/>
      <c r="Y217" s="51"/>
      <c r="Z217" s="58"/>
    </row>
    <row r="218" spans="23:26" hidden="1" x14ac:dyDescent="0.35">
      <c r="W218" s="51"/>
      <c r="X218" s="58"/>
      <c r="Y218" s="51"/>
      <c r="Z218" s="58"/>
    </row>
    <row r="219" spans="23:26" hidden="1" x14ac:dyDescent="0.35">
      <c r="W219" s="51"/>
      <c r="X219" s="58"/>
      <c r="Y219" s="51"/>
      <c r="Z219" s="58"/>
    </row>
    <row r="220" spans="23:26" hidden="1" x14ac:dyDescent="0.35">
      <c r="W220" s="51"/>
      <c r="X220" s="58"/>
      <c r="Y220" s="51"/>
      <c r="Z220" s="58"/>
    </row>
    <row r="221" spans="23:26" hidden="1" x14ac:dyDescent="0.35">
      <c r="W221" s="51"/>
      <c r="X221" s="58"/>
      <c r="Y221" s="51"/>
      <c r="Z221" s="58"/>
    </row>
    <row r="222" spans="23:26" hidden="1" x14ac:dyDescent="0.35">
      <c r="W222" s="51"/>
      <c r="X222" s="58"/>
      <c r="Y222" s="51"/>
      <c r="Z222" s="58"/>
    </row>
    <row r="223" spans="23:26" hidden="1" x14ac:dyDescent="0.35">
      <c r="W223" s="51"/>
      <c r="X223" s="58"/>
      <c r="Y223" s="51"/>
      <c r="Z223" s="58"/>
    </row>
    <row r="224" spans="23:26" hidden="1" x14ac:dyDescent="0.35">
      <c r="W224" s="51"/>
      <c r="X224" s="58"/>
      <c r="Y224" s="51"/>
      <c r="Z224" s="58"/>
    </row>
    <row r="225" spans="23:26" hidden="1" x14ac:dyDescent="0.35">
      <c r="W225" s="51"/>
      <c r="X225" s="58"/>
      <c r="Y225" s="51"/>
      <c r="Z225" s="58"/>
    </row>
    <row r="226" spans="23:26" hidden="1" x14ac:dyDescent="0.35">
      <c r="W226" s="51"/>
      <c r="X226" s="58"/>
      <c r="Y226" s="51"/>
      <c r="Z226" s="58"/>
    </row>
    <row r="227" spans="23:26" hidden="1" x14ac:dyDescent="0.35">
      <c r="W227" s="51"/>
      <c r="X227" s="58"/>
      <c r="Y227" s="51"/>
      <c r="Z227" s="58"/>
    </row>
    <row r="228" spans="23:26" hidden="1" x14ac:dyDescent="0.35">
      <c r="W228" s="51"/>
      <c r="X228" s="58"/>
      <c r="Y228" s="51"/>
      <c r="Z228" s="58"/>
    </row>
    <row r="229" spans="23:26" hidden="1" x14ac:dyDescent="0.35">
      <c r="W229" s="51"/>
      <c r="X229" s="58"/>
      <c r="Y229" s="51"/>
      <c r="Z229" s="58"/>
    </row>
    <row r="230" spans="23:26" hidden="1" x14ac:dyDescent="0.35">
      <c r="W230" s="51"/>
      <c r="X230" s="58"/>
      <c r="Y230" s="51"/>
      <c r="Z230" s="58"/>
    </row>
    <row r="231" spans="23:26" hidden="1" x14ac:dyDescent="0.35">
      <c r="W231" s="51"/>
      <c r="X231" s="58"/>
      <c r="Y231" s="51"/>
      <c r="Z231" s="58"/>
    </row>
    <row r="232" spans="23:26" hidden="1" x14ac:dyDescent="0.35">
      <c r="W232" s="51"/>
      <c r="X232" s="58"/>
      <c r="Y232" s="51"/>
      <c r="Z232" s="58"/>
    </row>
    <row r="233" spans="23:26" hidden="1" x14ac:dyDescent="0.35">
      <c r="W233" s="51"/>
      <c r="X233" s="58"/>
      <c r="Y233" s="51"/>
      <c r="Z233" s="58"/>
    </row>
    <row r="234" spans="23:26" hidden="1" x14ac:dyDescent="0.35">
      <c r="W234" s="51"/>
      <c r="X234" s="58"/>
      <c r="Y234" s="51"/>
      <c r="Z234" s="58"/>
    </row>
    <row r="235" spans="23:26" hidden="1" x14ac:dyDescent="0.35">
      <c r="W235" s="51"/>
      <c r="X235" s="58"/>
      <c r="Y235" s="51"/>
      <c r="Z235" s="58"/>
    </row>
    <row r="236" spans="23:26" hidden="1" x14ac:dyDescent="0.35">
      <c r="W236" s="51"/>
      <c r="X236" s="58"/>
      <c r="Y236" s="51"/>
      <c r="Z236" s="58"/>
    </row>
    <row r="237" spans="23:26" hidden="1" x14ac:dyDescent="0.35">
      <c r="W237" s="51"/>
      <c r="X237" s="58"/>
      <c r="Y237" s="51"/>
      <c r="Z237" s="58"/>
    </row>
    <row r="238" spans="23:26" hidden="1" x14ac:dyDescent="0.35">
      <c r="W238" s="51"/>
      <c r="X238" s="58"/>
      <c r="Y238" s="51"/>
      <c r="Z238" s="58"/>
    </row>
    <row r="239" spans="23:26" hidden="1" x14ac:dyDescent="0.35">
      <c r="W239" s="51"/>
      <c r="X239" s="58"/>
      <c r="Y239" s="51"/>
      <c r="Z239" s="58"/>
    </row>
    <row r="240" spans="23:26" hidden="1" x14ac:dyDescent="0.35">
      <c r="W240" s="51"/>
      <c r="X240" s="58"/>
      <c r="Y240" s="51"/>
      <c r="Z240" s="58"/>
    </row>
    <row r="241" spans="23:26" hidden="1" x14ac:dyDescent="0.35">
      <c r="W241" s="51"/>
      <c r="X241" s="58"/>
      <c r="Y241" s="51"/>
      <c r="Z241" s="58"/>
    </row>
    <row r="242" spans="23:26" hidden="1" x14ac:dyDescent="0.35">
      <c r="W242" s="51"/>
      <c r="X242" s="58"/>
      <c r="Y242" s="51"/>
      <c r="Z242" s="58"/>
    </row>
    <row r="243" spans="23:26" hidden="1" x14ac:dyDescent="0.35">
      <c r="W243" s="51"/>
      <c r="X243" s="58"/>
      <c r="Y243" s="51"/>
      <c r="Z243" s="58"/>
    </row>
    <row r="244" spans="23:26" hidden="1" x14ac:dyDescent="0.35">
      <c r="W244" s="51"/>
      <c r="X244" s="58"/>
      <c r="Y244" s="51"/>
      <c r="Z244" s="58"/>
    </row>
    <row r="245" spans="23:26" hidden="1" x14ac:dyDescent="0.35">
      <c r="W245" s="51"/>
      <c r="X245" s="58"/>
      <c r="Y245" s="51"/>
      <c r="Z245" s="58"/>
    </row>
    <row r="246" spans="23:26" hidden="1" x14ac:dyDescent="0.35">
      <c r="W246" s="51"/>
      <c r="X246" s="58"/>
      <c r="Y246" s="51"/>
      <c r="Z246" s="58"/>
    </row>
    <row r="247" spans="23:26" hidden="1" x14ac:dyDescent="0.35">
      <c r="W247" s="51"/>
      <c r="X247" s="58"/>
      <c r="Y247" s="51"/>
      <c r="Z247" s="58"/>
    </row>
    <row r="248" spans="23:26" hidden="1" x14ac:dyDescent="0.35">
      <c r="W248" s="51"/>
      <c r="X248" s="58"/>
      <c r="Y248" s="51"/>
      <c r="Z248" s="58"/>
    </row>
    <row r="249" spans="23:26" hidden="1" x14ac:dyDescent="0.35">
      <c r="W249" s="51"/>
      <c r="X249" s="58"/>
      <c r="Y249" s="51"/>
      <c r="Z249" s="58"/>
    </row>
    <row r="250" spans="23:26" hidden="1" x14ac:dyDescent="0.35">
      <c r="W250" s="51"/>
      <c r="X250" s="58"/>
      <c r="Y250" s="51"/>
      <c r="Z250" s="58"/>
    </row>
    <row r="251" spans="23:26" hidden="1" x14ac:dyDescent="0.35">
      <c r="W251" s="51"/>
      <c r="X251" s="58"/>
      <c r="Y251" s="51"/>
      <c r="Z251" s="58"/>
    </row>
    <row r="252" spans="23:26" hidden="1" x14ac:dyDescent="0.35">
      <c r="W252" s="51"/>
      <c r="X252" s="58"/>
      <c r="Y252" s="51"/>
      <c r="Z252" s="58"/>
    </row>
    <row r="253" spans="23:26" hidden="1" x14ac:dyDescent="0.35">
      <c r="W253" s="51"/>
      <c r="X253" s="58"/>
      <c r="Y253" s="51"/>
      <c r="Z253" s="58"/>
    </row>
    <row r="254" spans="23:26" hidden="1" x14ac:dyDescent="0.35">
      <c r="W254" s="51"/>
      <c r="X254" s="58"/>
      <c r="Y254" s="51"/>
      <c r="Z254" s="58"/>
    </row>
    <row r="255" spans="23:26" hidden="1" x14ac:dyDescent="0.35">
      <c r="W255" s="51"/>
      <c r="X255" s="58"/>
      <c r="Y255" s="51"/>
      <c r="Z255" s="58"/>
    </row>
    <row r="256" spans="23:26" hidden="1" x14ac:dyDescent="0.35">
      <c r="W256" s="51"/>
      <c r="X256" s="58"/>
      <c r="Y256" s="51"/>
      <c r="Z256" s="58"/>
    </row>
    <row r="257" spans="23:26" hidden="1" x14ac:dyDescent="0.35">
      <c r="W257" s="51"/>
      <c r="X257" s="58"/>
      <c r="Y257" s="51"/>
      <c r="Z257" s="58"/>
    </row>
    <row r="258" spans="23:26" hidden="1" x14ac:dyDescent="0.35">
      <c r="W258" s="51"/>
      <c r="X258" s="58"/>
      <c r="Y258" s="51"/>
      <c r="Z258" s="58"/>
    </row>
    <row r="259" spans="23:26" hidden="1" x14ac:dyDescent="0.35">
      <c r="W259" s="51"/>
      <c r="X259" s="58"/>
      <c r="Y259" s="51"/>
      <c r="Z259" s="58"/>
    </row>
    <row r="260" spans="23:26" hidden="1" x14ac:dyDescent="0.35">
      <c r="W260" s="51"/>
      <c r="X260" s="58"/>
      <c r="Y260" s="51"/>
      <c r="Z260" s="58"/>
    </row>
    <row r="261" spans="23:26" hidden="1" x14ac:dyDescent="0.35">
      <c r="W261" s="51"/>
      <c r="X261" s="58"/>
      <c r="Y261" s="51"/>
      <c r="Z261" s="58"/>
    </row>
    <row r="262" spans="23:26" hidden="1" x14ac:dyDescent="0.35">
      <c r="W262" s="51"/>
      <c r="X262" s="58"/>
      <c r="Y262" s="51"/>
      <c r="Z262" s="58"/>
    </row>
    <row r="263" spans="23:26" hidden="1" x14ac:dyDescent="0.35">
      <c r="W263" s="51"/>
      <c r="X263" s="58"/>
      <c r="Y263" s="51"/>
      <c r="Z263" s="58"/>
    </row>
    <row r="264" spans="23:26" hidden="1" x14ac:dyDescent="0.35">
      <c r="W264" s="51"/>
      <c r="X264" s="58"/>
      <c r="Y264" s="51"/>
      <c r="Z264" s="58"/>
    </row>
    <row r="265" spans="23:26" hidden="1" x14ac:dyDescent="0.35">
      <c r="W265" s="51"/>
      <c r="X265" s="58"/>
      <c r="Y265" s="51"/>
      <c r="Z265" s="58"/>
    </row>
    <row r="266" spans="23:26" hidden="1" x14ac:dyDescent="0.35">
      <c r="W266" s="51"/>
      <c r="X266" s="58"/>
      <c r="Y266" s="51"/>
      <c r="Z266" s="58"/>
    </row>
    <row r="267" spans="23:26" hidden="1" x14ac:dyDescent="0.35">
      <c r="W267" s="51"/>
      <c r="X267" s="58"/>
      <c r="Y267" s="51"/>
      <c r="Z267" s="58"/>
    </row>
    <row r="268" spans="23:26" hidden="1" x14ac:dyDescent="0.35">
      <c r="W268" s="51"/>
      <c r="X268" s="58"/>
      <c r="Y268" s="51"/>
      <c r="Z268" s="58"/>
    </row>
    <row r="269" spans="23:26" hidden="1" x14ac:dyDescent="0.35">
      <c r="W269" s="51"/>
      <c r="X269" s="58"/>
      <c r="Y269" s="51"/>
      <c r="Z269" s="58"/>
    </row>
    <row r="270" spans="23:26" hidden="1" x14ac:dyDescent="0.35">
      <c r="W270" s="51"/>
      <c r="X270" s="58"/>
      <c r="Y270" s="51"/>
      <c r="Z270" s="58"/>
    </row>
    <row r="271" spans="23:26" hidden="1" x14ac:dyDescent="0.35">
      <c r="W271" s="51"/>
      <c r="X271" s="58"/>
      <c r="Y271" s="51"/>
      <c r="Z271" s="58"/>
    </row>
    <row r="272" spans="23:26" hidden="1" x14ac:dyDescent="0.35">
      <c r="W272" s="51"/>
      <c r="X272" s="58"/>
      <c r="Y272" s="51"/>
      <c r="Z272" s="58"/>
    </row>
    <row r="273" spans="23:26" hidden="1" x14ac:dyDescent="0.35">
      <c r="W273" s="51"/>
      <c r="X273" s="58"/>
      <c r="Y273" s="51"/>
      <c r="Z273" s="58"/>
    </row>
    <row r="274" spans="23:26" hidden="1" x14ac:dyDescent="0.35">
      <c r="W274" s="51"/>
      <c r="X274" s="58"/>
      <c r="Y274" s="51"/>
      <c r="Z274" s="58"/>
    </row>
    <row r="275" spans="23:26" hidden="1" x14ac:dyDescent="0.35">
      <c r="W275" s="51"/>
      <c r="X275" s="58"/>
      <c r="Y275" s="51"/>
      <c r="Z275" s="58"/>
    </row>
    <row r="276" spans="23:26" hidden="1" x14ac:dyDescent="0.35">
      <c r="W276" s="51"/>
      <c r="X276" s="58"/>
      <c r="Y276" s="51"/>
      <c r="Z276" s="58"/>
    </row>
    <row r="277" spans="23:26" hidden="1" x14ac:dyDescent="0.35">
      <c r="W277" s="51"/>
      <c r="X277" s="58"/>
      <c r="Y277" s="51"/>
      <c r="Z277" s="58"/>
    </row>
    <row r="278" spans="23:26" hidden="1" x14ac:dyDescent="0.35">
      <c r="W278" s="51"/>
      <c r="X278" s="58"/>
      <c r="Y278" s="51"/>
      <c r="Z278" s="58"/>
    </row>
    <row r="279" spans="23:26" hidden="1" x14ac:dyDescent="0.35">
      <c r="W279" s="51"/>
      <c r="X279" s="58"/>
      <c r="Y279" s="51"/>
      <c r="Z279" s="58"/>
    </row>
    <row r="280" spans="23:26" hidden="1" x14ac:dyDescent="0.35">
      <c r="W280" s="51"/>
      <c r="X280" s="58"/>
      <c r="Y280" s="51"/>
      <c r="Z280" s="58"/>
    </row>
    <row r="281" spans="23:26" hidden="1" x14ac:dyDescent="0.35">
      <c r="W281" s="51"/>
      <c r="X281" s="58"/>
      <c r="Y281" s="51"/>
      <c r="Z281" s="58"/>
    </row>
    <row r="282" spans="23:26" hidden="1" x14ac:dyDescent="0.35">
      <c r="W282" s="51"/>
      <c r="X282" s="58"/>
      <c r="Y282" s="51"/>
      <c r="Z282" s="58"/>
    </row>
    <row r="283" spans="23:26" hidden="1" x14ac:dyDescent="0.35">
      <c r="W283" s="51"/>
      <c r="X283" s="58"/>
      <c r="Y283" s="51"/>
      <c r="Z283" s="58"/>
    </row>
    <row r="284" spans="23:26" hidden="1" x14ac:dyDescent="0.35">
      <c r="W284" s="51"/>
      <c r="X284" s="58"/>
      <c r="Y284" s="51"/>
      <c r="Z284" s="58"/>
    </row>
    <row r="285" spans="23:26" hidden="1" x14ac:dyDescent="0.35">
      <c r="W285" s="51"/>
      <c r="X285" s="58"/>
      <c r="Y285" s="51"/>
      <c r="Z285" s="58"/>
    </row>
    <row r="286" spans="23:26" hidden="1" x14ac:dyDescent="0.35">
      <c r="W286" s="51"/>
      <c r="X286" s="58"/>
      <c r="Y286" s="51"/>
      <c r="Z286" s="58"/>
    </row>
    <row r="287" spans="23:26" hidden="1" x14ac:dyDescent="0.35">
      <c r="W287" s="51"/>
      <c r="X287" s="58"/>
      <c r="Y287" s="51"/>
      <c r="Z287" s="58"/>
    </row>
    <row r="288" spans="23:26" hidden="1" x14ac:dyDescent="0.35">
      <c r="W288" s="51"/>
      <c r="X288" s="58"/>
      <c r="Y288" s="51"/>
      <c r="Z288" s="58"/>
    </row>
    <row r="289" spans="23:26" hidden="1" x14ac:dyDescent="0.35">
      <c r="W289" s="51"/>
      <c r="X289" s="58"/>
      <c r="Y289" s="51"/>
      <c r="Z289" s="58"/>
    </row>
    <row r="290" spans="23:26" hidden="1" x14ac:dyDescent="0.35">
      <c r="W290" s="51"/>
      <c r="X290" s="58"/>
      <c r="Y290" s="51"/>
      <c r="Z290" s="58"/>
    </row>
    <row r="291" spans="23:26" hidden="1" x14ac:dyDescent="0.35">
      <c r="W291" s="51"/>
      <c r="X291" s="58"/>
      <c r="Y291" s="51"/>
      <c r="Z291" s="58"/>
    </row>
    <row r="292" spans="23:26" hidden="1" x14ac:dyDescent="0.35">
      <c r="W292" s="51"/>
      <c r="X292" s="58"/>
      <c r="Y292" s="51"/>
      <c r="Z292" s="58"/>
    </row>
    <row r="293" spans="23:26" hidden="1" x14ac:dyDescent="0.35">
      <c r="W293" s="51"/>
      <c r="X293" s="58"/>
      <c r="Y293" s="51"/>
      <c r="Z293" s="58"/>
    </row>
    <row r="294" spans="23:26" hidden="1" x14ac:dyDescent="0.35">
      <c r="W294" s="51"/>
      <c r="X294" s="58"/>
      <c r="Y294" s="51"/>
      <c r="Z294" s="58"/>
    </row>
    <row r="295" spans="23:26" hidden="1" x14ac:dyDescent="0.35">
      <c r="W295" s="51"/>
      <c r="X295" s="58"/>
      <c r="Y295" s="51"/>
      <c r="Z295" s="58"/>
    </row>
    <row r="296" spans="23:26" hidden="1" x14ac:dyDescent="0.35">
      <c r="W296" s="51"/>
      <c r="X296" s="58"/>
      <c r="Y296" s="51"/>
      <c r="Z296" s="58"/>
    </row>
    <row r="297" spans="23:26" hidden="1" x14ac:dyDescent="0.35">
      <c r="W297" s="51"/>
      <c r="X297" s="58"/>
      <c r="Y297" s="51"/>
      <c r="Z297" s="58"/>
    </row>
    <row r="298" spans="23:26" hidden="1" x14ac:dyDescent="0.35">
      <c r="W298" s="51"/>
      <c r="X298" s="58"/>
      <c r="Y298" s="51"/>
      <c r="Z298" s="58"/>
    </row>
    <row r="299" spans="23:26" hidden="1" x14ac:dyDescent="0.35">
      <c r="W299" s="51"/>
      <c r="X299" s="58"/>
      <c r="Y299" s="51"/>
      <c r="Z299" s="58"/>
    </row>
    <row r="300" spans="23:26" hidden="1" x14ac:dyDescent="0.35">
      <c r="W300" s="51"/>
      <c r="X300" s="58"/>
      <c r="Y300" s="51"/>
      <c r="Z300" s="58"/>
    </row>
    <row r="301" spans="23:26" hidden="1" x14ac:dyDescent="0.35">
      <c r="W301" s="51"/>
      <c r="X301" s="58"/>
      <c r="Y301" s="51"/>
      <c r="Z301" s="58"/>
    </row>
    <row r="302" spans="23:26" hidden="1" x14ac:dyDescent="0.35">
      <c r="W302" s="51"/>
      <c r="X302" s="58"/>
      <c r="Y302" s="51"/>
      <c r="Z302" s="58"/>
    </row>
    <row r="303" spans="23:26" hidden="1" x14ac:dyDescent="0.35">
      <c r="W303" s="51"/>
      <c r="X303" s="58"/>
      <c r="Y303" s="51"/>
      <c r="Z303" s="58"/>
    </row>
    <row r="304" spans="23:26" hidden="1" x14ac:dyDescent="0.35">
      <c r="W304" s="51"/>
      <c r="X304" s="58"/>
      <c r="Y304" s="51"/>
      <c r="Z304" s="58"/>
    </row>
    <row r="305" spans="23:26" hidden="1" x14ac:dyDescent="0.35">
      <c r="W305" s="51"/>
      <c r="X305" s="58"/>
      <c r="Y305" s="51"/>
      <c r="Z305" s="58"/>
    </row>
    <row r="306" spans="23:26" hidden="1" x14ac:dyDescent="0.35">
      <c r="W306" s="51"/>
      <c r="X306" s="58"/>
      <c r="Y306" s="51"/>
      <c r="Z306" s="58"/>
    </row>
    <row r="307" spans="23:26" hidden="1" x14ac:dyDescent="0.35">
      <c r="W307" s="51"/>
      <c r="X307" s="58"/>
      <c r="Y307" s="51"/>
      <c r="Z307" s="58"/>
    </row>
    <row r="308" spans="23:26" hidden="1" x14ac:dyDescent="0.35">
      <c r="W308" s="51"/>
      <c r="X308" s="58"/>
      <c r="Y308" s="51"/>
      <c r="Z308" s="58"/>
    </row>
    <row r="309" spans="23:26" hidden="1" x14ac:dyDescent="0.35">
      <c r="W309" s="51"/>
      <c r="X309" s="58"/>
      <c r="Y309" s="51"/>
      <c r="Z309" s="58"/>
    </row>
    <row r="310" spans="23:26" hidden="1" x14ac:dyDescent="0.35">
      <c r="W310" s="51"/>
      <c r="X310" s="61"/>
      <c r="Y310" s="51"/>
      <c r="Z310" s="58"/>
    </row>
    <row r="311" spans="23:26" hidden="1" x14ac:dyDescent="0.35">
      <c r="W311" s="51"/>
      <c r="X311" s="61"/>
      <c r="Y311" s="51"/>
      <c r="Z311" s="58"/>
    </row>
    <row r="312" spans="23:26" hidden="1" x14ac:dyDescent="0.35">
      <c r="W312" s="51"/>
      <c r="X312" s="61"/>
      <c r="Y312" s="51"/>
      <c r="Z312" s="58"/>
    </row>
    <row r="313" spans="23:26" hidden="1" x14ac:dyDescent="0.35">
      <c r="W313" s="51"/>
      <c r="X313" s="61"/>
      <c r="Y313" s="51"/>
      <c r="Z313" s="58"/>
    </row>
    <row r="314" spans="23:26" hidden="1" x14ac:dyDescent="0.35">
      <c r="W314" s="51"/>
      <c r="X314" s="61"/>
      <c r="Y314" s="51"/>
      <c r="Z314" s="58"/>
    </row>
    <row r="315" spans="23:26" hidden="1" x14ac:dyDescent="0.35">
      <c r="W315" s="51"/>
      <c r="X315" s="61"/>
      <c r="Y315" s="51"/>
      <c r="Z315" s="58"/>
    </row>
    <row r="316" spans="23:26" hidden="1" x14ac:dyDescent="0.35">
      <c r="W316" s="51"/>
      <c r="X316" s="61"/>
      <c r="Y316" s="51"/>
      <c r="Z316" s="58"/>
    </row>
    <row r="317" spans="23:26" hidden="1" x14ac:dyDescent="0.35">
      <c r="W317" s="51"/>
      <c r="X317" s="61"/>
      <c r="Y317" s="51"/>
      <c r="Z317" s="58"/>
    </row>
    <row r="318" spans="23:26" hidden="1" x14ac:dyDescent="0.35">
      <c r="W318" s="51"/>
      <c r="X318" s="61"/>
      <c r="Y318" s="51"/>
      <c r="Z318" s="58"/>
    </row>
    <row r="319" spans="23:26" hidden="1" x14ac:dyDescent="0.35">
      <c r="W319" s="51"/>
      <c r="X319" s="61"/>
      <c r="Y319" s="51"/>
      <c r="Z319" s="58"/>
    </row>
    <row r="320" spans="23:26" hidden="1" x14ac:dyDescent="0.35">
      <c r="W320" s="51"/>
      <c r="X320" s="61"/>
      <c r="Y320" s="51"/>
      <c r="Z320" s="58"/>
    </row>
    <row r="321" spans="23:26" hidden="1" x14ac:dyDescent="0.35">
      <c r="W321" s="51"/>
      <c r="X321" s="61"/>
      <c r="Y321" s="51"/>
      <c r="Z321" s="58"/>
    </row>
    <row r="322" spans="23:26" hidden="1" x14ac:dyDescent="0.35">
      <c r="W322" s="51"/>
      <c r="X322" s="61"/>
      <c r="Y322" s="51"/>
      <c r="Z322" s="58"/>
    </row>
    <row r="323" spans="23:26" hidden="1" x14ac:dyDescent="0.35">
      <c r="W323" s="51"/>
      <c r="X323" s="61"/>
      <c r="Y323" s="51"/>
      <c r="Z323" s="58"/>
    </row>
    <row r="324" spans="23:26" hidden="1" x14ac:dyDescent="0.35">
      <c r="W324" s="51"/>
      <c r="X324" s="61"/>
      <c r="Y324" s="51"/>
      <c r="Z324" s="58"/>
    </row>
    <row r="325" spans="23:26" hidden="1" x14ac:dyDescent="0.35">
      <c r="W325" s="51"/>
      <c r="X325" s="61"/>
      <c r="Y325" s="51"/>
      <c r="Z325" s="58"/>
    </row>
    <row r="326" spans="23:26" hidden="1" x14ac:dyDescent="0.35">
      <c r="W326" s="51"/>
      <c r="X326" s="61"/>
      <c r="Y326" s="51"/>
      <c r="Z326" s="58"/>
    </row>
    <row r="327" spans="23:26" hidden="1" x14ac:dyDescent="0.35">
      <c r="W327" s="51"/>
      <c r="X327" s="61"/>
      <c r="Y327" s="51"/>
      <c r="Z327" s="58"/>
    </row>
    <row r="328" spans="23:26" hidden="1" x14ac:dyDescent="0.35">
      <c r="W328" s="51"/>
      <c r="X328" s="61"/>
      <c r="Y328" s="51"/>
      <c r="Z328" s="58"/>
    </row>
    <row r="329" spans="23:26" hidden="1" x14ac:dyDescent="0.35">
      <c r="W329" s="51"/>
      <c r="X329" s="61"/>
      <c r="Y329" s="51"/>
      <c r="Z329" s="58"/>
    </row>
    <row r="330" spans="23:26" hidden="1" x14ac:dyDescent="0.35">
      <c r="W330" s="51"/>
      <c r="X330" s="61"/>
      <c r="Y330" s="51"/>
      <c r="Z330" s="58"/>
    </row>
    <row r="331" spans="23:26" hidden="1" x14ac:dyDescent="0.35">
      <c r="W331" s="51"/>
      <c r="X331" s="61"/>
      <c r="Y331" s="51"/>
      <c r="Z331" s="58"/>
    </row>
    <row r="332" spans="23:26" hidden="1" x14ac:dyDescent="0.35">
      <c r="W332" s="51"/>
      <c r="X332" s="61"/>
      <c r="Y332" s="51"/>
      <c r="Z332" s="58"/>
    </row>
    <row r="333" spans="23:26" hidden="1" x14ac:dyDescent="0.35">
      <c r="W333" s="51"/>
      <c r="X333" s="61"/>
      <c r="Y333" s="51"/>
      <c r="Z333" s="58"/>
    </row>
    <row r="334" spans="23:26" hidden="1" x14ac:dyDescent="0.35">
      <c r="W334" s="51"/>
      <c r="X334" s="61"/>
      <c r="Y334" s="51"/>
      <c r="Z334" s="58"/>
    </row>
    <row r="335" spans="23:26" hidden="1" x14ac:dyDescent="0.35">
      <c r="W335" s="51"/>
      <c r="X335" s="61"/>
      <c r="Y335" s="51"/>
      <c r="Z335" s="58"/>
    </row>
    <row r="336" spans="23:26" hidden="1" x14ac:dyDescent="0.35">
      <c r="W336" s="51"/>
      <c r="X336" s="61"/>
      <c r="Y336" s="51"/>
      <c r="Z336" s="58"/>
    </row>
    <row r="337" spans="23:26" hidden="1" x14ac:dyDescent="0.35">
      <c r="W337" s="51"/>
      <c r="X337" s="61"/>
      <c r="Y337" s="51"/>
      <c r="Z337" s="58"/>
    </row>
    <row r="338" spans="23:26" hidden="1" x14ac:dyDescent="0.35">
      <c r="W338" s="51"/>
      <c r="X338" s="61"/>
      <c r="Y338" s="51"/>
      <c r="Z338" s="58"/>
    </row>
    <row r="339" spans="23:26" hidden="1" x14ac:dyDescent="0.35">
      <c r="W339" s="51"/>
      <c r="X339" s="61"/>
      <c r="Y339" s="51"/>
      <c r="Z339" s="58"/>
    </row>
    <row r="340" spans="23:26" hidden="1" x14ac:dyDescent="0.35">
      <c r="W340" s="51"/>
      <c r="X340" s="61"/>
      <c r="Y340" s="51"/>
      <c r="Z340" s="58"/>
    </row>
    <row r="341" spans="23:26" hidden="1" x14ac:dyDescent="0.35">
      <c r="W341" s="51"/>
      <c r="X341" s="61"/>
      <c r="Y341" s="51"/>
      <c r="Z341" s="58"/>
    </row>
    <row r="342" spans="23:26" hidden="1" x14ac:dyDescent="0.35">
      <c r="W342" s="51"/>
      <c r="X342" s="61"/>
      <c r="Y342" s="51"/>
      <c r="Z342" s="58"/>
    </row>
    <row r="343" spans="23:26" hidden="1" x14ac:dyDescent="0.35">
      <c r="W343" s="51"/>
      <c r="X343" s="61"/>
      <c r="Y343" s="51"/>
      <c r="Z343" s="58"/>
    </row>
    <row r="344" spans="23:26" hidden="1" x14ac:dyDescent="0.35">
      <c r="W344" s="51"/>
      <c r="X344" s="61"/>
      <c r="Y344" s="51"/>
      <c r="Z344" s="58"/>
    </row>
    <row r="345" spans="23:26" hidden="1" x14ac:dyDescent="0.35">
      <c r="W345" s="51"/>
      <c r="X345" s="61"/>
      <c r="Y345" s="51"/>
      <c r="Z345" s="58"/>
    </row>
    <row r="346" spans="23:26" hidden="1" x14ac:dyDescent="0.35">
      <c r="W346" s="51"/>
      <c r="X346" s="61"/>
      <c r="Y346" s="51"/>
      <c r="Z346" s="58"/>
    </row>
    <row r="347" spans="23:26" hidden="1" x14ac:dyDescent="0.35">
      <c r="W347" s="51"/>
      <c r="X347" s="61"/>
      <c r="Y347" s="51"/>
      <c r="Z347" s="58"/>
    </row>
    <row r="348" spans="23:26" hidden="1" x14ac:dyDescent="0.35">
      <c r="W348" s="51"/>
      <c r="X348" s="61"/>
      <c r="Y348" s="51"/>
      <c r="Z348" s="58"/>
    </row>
    <row r="349" spans="23:26" hidden="1" x14ac:dyDescent="0.35">
      <c r="W349" s="51"/>
      <c r="X349" s="61"/>
      <c r="Y349" s="51"/>
      <c r="Z349" s="58"/>
    </row>
    <row r="350" spans="23:26" hidden="1" x14ac:dyDescent="0.35">
      <c r="W350" s="51"/>
      <c r="X350" s="61"/>
      <c r="Y350" s="51"/>
      <c r="Z350" s="58"/>
    </row>
    <row r="351" spans="23:26" hidden="1" x14ac:dyDescent="0.35">
      <c r="W351" s="51"/>
      <c r="X351" s="61"/>
      <c r="Y351" s="51"/>
      <c r="Z351" s="58"/>
    </row>
    <row r="352" spans="23:26" hidden="1" x14ac:dyDescent="0.35">
      <c r="W352" s="51"/>
      <c r="X352" s="61"/>
      <c r="Y352" s="51"/>
      <c r="Z352" s="58"/>
    </row>
    <row r="353" spans="23:26" hidden="1" x14ac:dyDescent="0.35">
      <c r="W353" s="51"/>
      <c r="X353" s="61"/>
      <c r="Y353" s="51"/>
      <c r="Z353" s="58"/>
    </row>
    <row r="354" spans="23:26" hidden="1" x14ac:dyDescent="0.35">
      <c r="W354" s="51"/>
      <c r="X354" s="61"/>
      <c r="Y354" s="51"/>
      <c r="Z354" s="58"/>
    </row>
    <row r="355" spans="23:26" hidden="1" x14ac:dyDescent="0.35">
      <c r="W355" s="51"/>
      <c r="X355" s="61"/>
      <c r="Y355" s="51"/>
      <c r="Z355" s="58"/>
    </row>
    <row r="356" spans="23:26" hidden="1" x14ac:dyDescent="0.35">
      <c r="W356" s="51"/>
      <c r="X356" s="61"/>
      <c r="Y356" s="51"/>
      <c r="Z356" s="58"/>
    </row>
    <row r="357" spans="23:26" hidden="1" x14ac:dyDescent="0.35">
      <c r="W357" s="51"/>
      <c r="X357" s="61"/>
      <c r="Y357" s="51"/>
      <c r="Z357" s="58"/>
    </row>
    <row r="358" spans="23:26" hidden="1" x14ac:dyDescent="0.35">
      <c r="W358" s="51"/>
      <c r="X358" s="61"/>
      <c r="Y358" s="51"/>
      <c r="Z358" s="58"/>
    </row>
    <row r="359" spans="23:26" hidden="1" x14ac:dyDescent="0.35">
      <c r="W359" s="51"/>
      <c r="X359" s="61"/>
      <c r="Y359" s="51"/>
      <c r="Z359" s="58"/>
    </row>
    <row r="360" spans="23:26" hidden="1" x14ac:dyDescent="0.35">
      <c r="W360" s="51"/>
      <c r="X360" s="61"/>
      <c r="Y360" s="51"/>
      <c r="Z360" s="58"/>
    </row>
    <row r="361" spans="23:26" hidden="1" x14ac:dyDescent="0.35">
      <c r="W361" s="51"/>
      <c r="X361" s="61"/>
      <c r="Y361" s="51"/>
      <c r="Z361" s="58"/>
    </row>
    <row r="362" spans="23:26" hidden="1" x14ac:dyDescent="0.35">
      <c r="W362" s="51"/>
      <c r="X362" s="61"/>
      <c r="Y362" s="51"/>
      <c r="Z362" s="58"/>
    </row>
    <row r="363" spans="23:26" hidden="1" x14ac:dyDescent="0.35">
      <c r="W363" s="51"/>
      <c r="X363" s="61"/>
      <c r="Y363" s="51"/>
      <c r="Z363" s="58"/>
    </row>
    <row r="364" spans="23:26" hidden="1" x14ac:dyDescent="0.35">
      <c r="W364" s="51"/>
      <c r="X364" s="61"/>
      <c r="Y364" s="51"/>
      <c r="Z364" s="58"/>
    </row>
    <row r="365" spans="23:26" hidden="1" x14ac:dyDescent="0.35">
      <c r="W365" s="51"/>
      <c r="X365" s="61"/>
      <c r="Y365" s="51"/>
      <c r="Z365" s="58"/>
    </row>
    <row r="366" spans="23:26" hidden="1" x14ac:dyDescent="0.35">
      <c r="W366" s="51"/>
      <c r="X366" s="61"/>
      <c r="Y366" s="51"/>
      <c r="Z366" s="58"/>
    </row>
    <row r="367" spans="23:26" hidden="1" x14ac:dyDescent="0.35">
      <c r="W367" s="51"/>
      <c r="X367" s="61"/>
      <c r="Y367" s="51"/>
      <c r="Z367" s="58"/>
    </row>
    <row r="368" spans="23:26" hidden="1" x14ac:dyDescent="0.35">
      <c r="W368" s="51"/>
      <c r="X368" s="61"/>
      <c r="Y368" s="51"/>
      <c r="Z368" s="58"/>
    </row>
    <row r="369" spans="23:26" hidden="1" x14ac:dyDescent="0.35">
      <c r="W369" s="51"/>
      <c r="X369" s="61"/>
      <c r="Y369" s="51"/>
      <c r="Z369" s="58"/>
    </row>
    <row r="370" spans="23:26" hidden="1" x14ac:dyDescent="0.35">
      <c r="W370" s="51"/>
      <c r="X370" s="61"/>
      <c r="Y370" s="51"/>
      <c r="Z370" s="58"/>
    </row>
    <row r="371" spans="23:26" hidden="1" x14ac:dyDescent="0.35">
      <c r="W371" s="51"/>
      <c r="X371" s="58"/>
      <c r="Y371" s="51"/>
      <c r="Z371" s="58"/>
    </row>
    <row r="372" spans="23:26" hidden="1" x14ac:dyDescent="0.35">
      <c r="W372" s="51"/>
      <c r="X372" s="58"/>
      <c r="Y372" s="51"/>
      <c r="Z372" s="58"/>
    </row>
    <row r="373" spans="23:26" hidden="1" x14ac:dyDescent="0.35">
      <c r="W373" s="51"/>
      <c r="X373" s="58"/>
      <c r="Y373" s="51"/>
      <c r="Z373" s="58"/>
    </row>
    <row r="374" spans="23:26" hidden="1" x14ac:dyDescent="0.35">
      <c r="W374" s="51"/>
      <c r="X374" s="58"/>
      <c r="Y374" s="51"/>
      <c r="Z374" s="58"/>
    </row>
    <row r="375" spans="23:26" hidden="1" x14ac:dyDescent="0.35">
      <c r="W375" s="51"/>
      <c r="X375" s="58"/>
      <c r="Y375" s="51"/>
      <c r="Z375" s="58"/>
    </row>
    <row r="376" spans="23:26" hidden="1" x14ac:dyDescent="0.35">
      <c r="W376" s="51"/>
      <c r="X376" s="58"/>
      <c r="Y376" s="51"/>
      <c r="Z376" s="58"/>
    </row>
    <row r="377" spans="23:26" hidden="1" x14ac:dyDescent="0.35">
      <c r="W377" s="51"/>
      <c r="X377" s="58"/>
      <c r="Y377" s="51"/>
      <c r="Z377" s="58"/>
    </row>
    <row r="378" spans="23:26" hidden="1" x14ac:dyDescent="0.35">
      <c r="W378" s="51"/>
      <c r="X378" s="58"/>
      <c r="Y378" s="51"/>
      <c r="Z378" s="58"/>
    </row>
    <row r="379" spans="23:26" hidden="1" x14ac:dyDescent="0.35">
      <c r="W379" s="51"/>
      <c r="X379" s="58"/>
      <c r="Y379" s="51"/>
      <c r="Z379" s="58"/>
    </row>
    <row r="380" spans="23:26" hidden="1" x14ac:dyDescent="0.35">
      <c r="W380" s="51"/>
      <c r="X380" s="58"/>
      <c r="Y380" s="51"/>
      <c r="Z380" s="58"/>
    </row>
    <row r="381" spans="23:26" hidden="1" x14ac:dyDescent="0.35">
      <c r="W381" s="51"/>
      <c r="X381" s="58"/>
      <c r="Y381" s="51"/>
      <c r="Z381" s="58"/>
    </row>
    <row r="382" spans="23:26" hidden="1" x14ac:dyDescent="0.35">
      <c r="W382" s="51"/>
      <c r="X382" s="58"/>
      <c r="Y382" s="51"/>
      <c r="Z382" s="58"/>
    </row>
    <row r="383" spans="23:26" hidden="1" x14ac:dyDescent="0.35">
      <c r="W383" s="51"/>
      <c r="X383" s="58"/>
      <c r="Y383" s="51"/>
      <c r="Z383" s="58"/>
    </row>
    <row r="384" spans="23:26" hidden="1" x14ac:dyDescent="0.35">
      <c r="W384" s="51"/>
      <c r="X384" s="58"/>
      <c r="Y384" s="51"/>
      <c r="Z384" s="58"/>
    </row>
    <row r="385" spans="23:26" hidden="1" x14ac:dyDescent="0.35">
      <c r="W385" s="51"/>
      <c r="X385" s="58"/>
      <c r="Y385" s="51"/>
      <c r="Z385" s="58"/>
    </row>
    <row r="386" spans="23:26" hidden="1" x14ac:dyDescent="0.35">
      <c r="W386" s="51"/>
      <c r="X386" s="58"/>
      <c r="Y386" s="51"/>
      <c r="Z386" s="58"/>
    </row>
    <row r="387" spans="23:26" hidden="1" x14ac:dyDescent="0.35">
      <c r="W387" s="51"/>
      <c r="X387" s="58"/>
      <c r="Y387" s="51"/>
      <c r="Z387" s="58"/>
    </row>
    <row r="388" spans="23:26" hidden="1" x14ac:dyDescent="0.35">
      <c r="W388" s="51"/>
      <c r="X388" s="58"/>
      <c r="Y388" s="51"/>
      <c r="Z388" s="58"/>
    </row>
    <row r="389" spans="23:26" hidden="1" x14ac:dyDescent="0.35">
      <c r="W389" s="51"/>
      <c r="X389" s="58"/>
      <c r="Y389" s="51"/>
      <c r="Z389" s="58"/>
    </row>
    <row r="390" spans="23:26" hidden="1" x14ac:dyDescent="0.35">
      <c r="W390" s="51"/>
      <c r="X390" s="58"/>
      <c r="Y390" s="51"/>
      <c r="Z390" s="58"/>
    </row>
    <row r="391" spans="23:26" hidden="1" x14ac:dyDescent="0.35">
      <c r="W391" s="51"/>
      <c r="X391" s="58"/>
      <c r="Y391" s="51"/>
      <c r="Z391" s="58"/>
    </row>
    <row r="392" spans="23:26" hidden="1" x14ac:dyDescent="0.35">
      <c r="W392" s="51"/>
      <c r="X392" s="58"/>
      <c r="Y392" s="51"/>
      <c r="Z392" s="58"/>
    </row>
    <row r="393" spans="23:26" hidden="1" x14ac:dyDescent="0.35">
      <c r="W393" s="51"/>
      <c r="X393" s="58"/>
      <c r="Y393" s="51"/>
      <c r="Z393" s="58"/>
    </row>
    <row r="394" spans="23:26" hidden="1" x14ac:dyDescent="0.35">
      <c r="W394" s="51"/>
      <c r="X394" s="58"/>
      <c r="Y394" s="51"/>
      <c r="Z394" s="58"/>
    </row>
    <row r="395" spans="23:26" hidden="1" x14ac:dyDescent="0.35">
      <c r="W395" s="51"/>
      <c r="X395" s="58"/>
      <c r="Y395" s="51"/>
      <c r="Z395" s="58"/>
    </row>
    <row r="396" spans="23:26" hidden="1" x14ac:dyDescent="0.35">
      <c r="W396" s="51"/>
      <c r="X396" s="58"/>
      <c r="Y396" s="51"/>
      <c r="Z396" s="58"/>
    </row>
    <row r="397" spans="23:26" hidden="1" x14ac:dyDescent="0.35">
      <c r="W397" s="51"/>
      <c r="X397" s="58"/>
      <c r="Y397" s="51"/>
      <c r="Z397" s="58"/>
    </row>
    <row r="398" spans="23:26" hidden="1" x14ac:dyDescent="0.35">
      <c r="W398" s="51"/>
      <c r="X398" s="58"/>
      <c r="Y398" s="51"/>
      <c r="Z398" s="58"/>
    </row>
    <row r="399" spans="23:26" hidden="1" x14ac:dyDescent="0.35">
      <c r="W399" s="51"/>
      <c r="X399" s="58"/>
      <c r="Y399" s="51"/>
      <c r="Z399" s="58"/>
    </row>
    <row r="400" spans="23:26" hidden="1" x14ac:dyDescent="0.35">
      <c r="W400" s="51"/>
      <c r="X400" s="58"/>
      <c r="Y400" s="51"/>
      <c r="Z400" s="58"/>
    </row>
    <row r="401" spans="23:26" hidden="1" x14ac:dyDescent="0.35">
      <c r="W401" s="51"/>
      <c r="X401" s="58"/>
      <c r="Y401" s="51"/>
      <c r="Z401" s="58"/>
    </row>
    <row r="402" spans="23:26" hidden="1" x14ac:dyDescent="0.35">
      <c r="W402" s="51"/>
      <c r="X402" s="58"/>
      <c r="Y402" s="51"/>
      <c r="Z402" s="58"/>
    </row>
    <row r="403" spans="23:26" hidden="1" x14ac:dyDescent="0.35">
      <c r="W403" s="51"/>
      <c r="X403" s="58"/>
      <c r="Y403" s="51"/>
      <c r="Z403" s="58"/>
    </row>
    <row r="404" spans="23:26" hidden="1" x14ac:dyDescent="0.35">
      <c r="W404" s="51"/>
      <c r="X404" s="58"/>
      <c r="Y404" s="51"/>
      <c r="Z404" s="58"/>
    </row>
    <row r="405" spans="23:26" hidden="1" x14ac:dyDescent="0.35">
      <c r="W405" s="51"/>
      <c r="X405" s="58"/>
      <c r="Y405" s="51"/>
      <c r="Z405" s="58"/>
    </row>
    <row r="406" spans="23:26" hidden="1" x14ac:dyDescent="0.35">
      <c r="W406" s="51"/>
      <c r="X406" s="58"/>
      <c r="Y406" s="51"/>
      <c r="Z406" s="58"/>
    </row>
    <row r="407" spans="23:26" hidden="1" x14ac:dyDescent="0.35">
      <c r="W407" s="51"/>
      <c r="X407" s="58"/>
      <c r="Y407" s="51"/>
      <c r="Z407" s="58"/>
    </row>
    <row r="408" spans="23:26" hidden="1" x14ac:dyDescent="0.35">
      <c r="W408" s="51"/>
      <c r="X408" s="58"/>
      <c r="Y408" s="51"/>
      <c r="Z408" s="58"/>
    </row>
    <row r="409" spans="23:26" hidden="1" x14ac:dyDescent="0.35">
      <c r="W409" s="51"/>
      <c r="X409" s="58"/>
      <c r="Y409" s="51"/>
      <c r="Z409" s="58"/>
    </row>
    <row r="410" spans="23:26" hidden="1" x14ac:dyDescent="0.35">
      <c r="W410" s="51"/>
      <c r="X410" s="58"/>
      <c r="Y410" s="51"/>
      <c r="Z410" s="58"/>
    </row>
    <row r="411" spans="23:26" hidden="1" x14ac:dyDescent="0.35">
      <c r="W411" s="51"/>
      <c r="X411" s="58"/>
      <c r="Y411" s="51"/>
      <c r="Z411" s="58"/>
    </row>
    <row r="412" spans="23:26" hidden="1" x14ac:dyDescent="0.35">
      <c r="W412" s="51"/>
      <c r="X412" s="58"/>
      <c r="Y412" s="51"/>
      <c r="Z412" s="58"/>
    </row>
    <row r="413" spans="23:26" hidden="1" x14ac:dyDescent="0.35">
      <c r="W413" s="51"/>
      <c r="X413" s="58"/>
      <c r="Y413" s="51"/>
      <c r="Z413" s="58"/>
    </row>
    <row r="414" spans="23:26" hidden="1" x14ac:dyDescent="0.35">
      <c r="W414" s="51"/>
      <c r="X414" s="58"/>
      <c r="Y414" s="51"/>
      <c r="Z414" s="58"/>
    </row>
    <row r="415" spans="23:26" hidden="1" x14ac:dyDescent="0.35">
      <c r="W415" s="51"/>
      <c r="X415" s="58"/>
      <c r="Y415" s="51"/>
      <c r="Z415" s="58"/>
    </row>
    <row r="416" spans="23:26" hidden="1" x14ac:dyDescent="0.35">
      <c r="W416" s="51"/>
      <c r="X416" s="58"/>
      <c r="Y416" s="51"/>
      <c r="Z416" s="58"/>
    </row>
    <row r="417" spans="23:26" hidden="1" x14ac:dyDescent="0.35">
      <c r="W417" s="51"/>
      <c r="X417" s="58"/>
      <c r="Y417" s="51"/>
      <c r="Z417" s="58"/>
    </row>
    <row r="418" spans="23:26" hidden="1" x14ac:dyDescent="0.35">
      <c r="W418" s="51"/>
      <c r="X418" s="58"/>
      <c r="Y418" s="51"/>
      <c r="Z418" s="58"/>
    </row>
    <row r="419" spans="23:26" hidden="1" x14ac:dyDescent="0.35">
      <c r="W419" s="51"/>
      <c r="X419" s="58"/>
      <c r="Y419" s="51"/>
      <c r="Z419" s="58"/>
    </row>
    <row r="420" spans="23:26" hidden="1" x14ac:dyDescent="0.35">
      <c r="W420" s="51"/>
      <c r="X420" s="58"/>
      <c r="Y420" s="51"/>
      <c r="Z420" s="58"/>
    </row>
    <row r="421" spans="23:26" hidden="1" x14ac:dyDescent="0.35">
      <c r="W421" s="51"/>
      <c r="X421" s="58"/>
      <c r="Y421" s="51"/>
      <c r="Z421" s="58"/>
    </row>
    <row r="422" spans="23:26" hidden="1" x14ac:dyDescent="0.35">
      <c r="W422" s="51"/>
      <c r="X422" s="58"/>
      <c r="Y422" s="51"/>
      <c r="Z422" s="58"/>
    </row>
    <row r="423" spans="23:26" hidden="1" x14ac:dyDescent="0.35">
      <c r="W423" s="51"/>
      <c r="X423" s="58"/>
      <c r="Y423" s="51"/>
      <c r="Z423" s="58"/>
    </row>
    <row r="424" spans="23:26" hidden="1" x14ac:dyDescent="0.35">
      <c r="W424" s="51"/>
      <c r="X424" s="58"/>
      <c r="Y424" s="51"/>
      <c r="Z424" s="58"/>
    </row>
    <row r="425" spans="23:26" hidden="1" x14ac:dyDescent="0.35">
      <c r="W425" s="51"/>
      <c r="X425" s="58"/>
      <c r="Y425" s="51"/>
      <c r="Z425" s="58"/>
    </row>
    <row r="426" spans="23:26" hidden="1" x14ac:dyDescent="0.35">
      <c r="W426" s="51"/>
      <c r="X426" s="58"/>
      <c r="Y426" s="51"/>
      <c r="Z426" s="58"/>
    </row>
    <row r="427" spans="23:26" hidden="1" x14ac:dyDescent="0.35">
      <c r="W427" s="51"/>
      <c r="X427" s="58"/>
      <c r="Y427" s="51"/>
      <c r="Z427" s="58"/>
    </row>
    <row r="428" spans="23:26" hidden="1" x14ac:dyDescent="0.35">
      <c r="W428" s="51"/>
      <c r="X428" s="58"/>
      <c r="Y428" s="51"/>
      <c r="Z428" s="58"/>
    </row>
    <row r="429" spans="23:26" hidden="1" x14ac:dyDescent="0.35">
      <c r="W429" s="51"/>
      <c r="X429" s="61"/>
      <c r="Y429" s="51"/>
      <c r="Z429" s="58"/>
    </row>
    <row r="430" spans="23:26" hidden="1" x14ac:dyDescent="0.35">
      <c r="W430" s="51"/>
      <c r="X430" s="58"/>
      <c r="Y430" s="51"/>
      <c r="Z430" s="58"/>
    </row>
    <row r="431" spans="23:26" hidden="1" x14ac:dyDescent="0.35">
      <c r="W431" s="51"/>
      <c r="X431" s="58"/>
      <c r="Y431" s="51"/>
      <c r="Z431" s="58"/>
    </row>
    <row r="432" spans="23:26" hidden="1" x14ac:dyDescent="0.35">
      <c r="W432" s="51"/>
      <c r="X432" s="58"/>
      <c r="Y432" s="51"/>
      <c r="Z432" s="58"/>
    </row>
    <row r="433" spans="23:26" hidden="1" x14ac:dyDescent="0.35">
      <c r="W433" s="51"/>
      <c r="X433" s="58"/>
      <c r="Y433" s="51"/>
      <c r="Z433" s="58"/>
    </row>
    <row r="434" spans="23:26" hidden="1" x14ac:dyDescent="0.35">
      <c r="W434" s="51"/>
      <c r="X434" s="58"/>
      <c r="Y434" s="51"/>
      <c r="Z434" s="58"/>
    </row>
    <row r="435" spans="23:26" hidden="1" x14ac:dyDescent="0.35">
      <c r="W435" s="51"/>
      <c r="X435" s="58"/>
      <c r="Y435" s="51"/>
      <c r="Z435" s="58"/>
    </row>
    <row r="436" spans="23:26" hidden="1" x14ac:dyDescent="0.35">
      <c r="W436" s="51"/>
      <c r="X436" s="58"/>
      <c r="Y436" s="51"/>
      <c r="Z436" s="58"/>
    </row>
    <row r="437" spans="23:26" hidden="1" x14ac:dyDescent="0.35">
      <c r="W437" s="51"/>
      <c r="X437" s="58"/>
      <c r="Y437" s="51"/>
      <c r="Z437" s="58"/>
    </row>
    <row r="438" spans="23:26" hidden="1" x14ac:dyDescent="0.35">
      <c r="W438" s="51"/>
      <c r="X438" s="58"/>
      <c r="Y438" s="51"/>
      <c r="Z438" s="58"/>
    </row>
    <row r="439" spans="23:26" hidden="1" x14ac:dyDescent="0.35">
      <c r="W439" s="51"/>
      <c r="X439" s="58"/>
      <c r="Y439" s="51"/>
      <c r="Z439" s="58"/>
    </row>
    <row r="440" spans="23:26" hidden="1" x14ac:dyDescent="0.35">
      <c r="W440" s="51"/>
      <c r="X440" s="58"/>
      <c r="Y440" s="51"/>
      <c r="Z440" s="58"/>
    </row>
    <row r="441" spans="23:26" hidden="1" x14ac:dyDescent="0.35">
      <c r="W441" s="51"/>
      <c r="X441" s="58"/>
      <c r="Y441" s="51"/>
      <c r="Z441" s="58"/>
    </row>
    <row r="442" spans="23:26" hidden="1" x14ac:dyDescent="0.35">
      <c r="W442" s="51"/>
      <c r="X442" s="58"/>
      <c r="Y442" s="51"/>
      <c r="Z442" s="58"/>
    </row>
    <row r="443" spans="23:26" hidden="1" x14ac:dyDescent="0.35">
      <c r="W443" s="51"/>
      <c r="X443" s="58"/>
      <c r="Y443" s="51"/>
      <c r="Z443" s="58"/>
    </row>
    <row r="444" spans="23:26" hidden="1" x14ac:dyDescent="0.35">
      <c r="W444" s="51"/>
      <c r="X444" s="58"/>
      <c r="Y444" s="51"/>
      <c r="Z444" s="58"/>
    </row>
    <row r="445" spans="23:26" hidden="1" x14ac:dyDescent="0.35">
      <c r="W445" s="51"/>
      <c r="X445" s="58"/>
      <c r="Y445" s="51"/>
      <c r="Z445" s="58"/>
    </row>
    <row r="446" spans="23:26" hidden="1" x14ac:dyDescent="0.35">
      <c r="W446" s="51"/>
      <c r="X446" s="58"/>
      <c r="Y446" s="51"/>
      <c r="Z446" s="58"/>
    </row>
    <row r="447" spans="23:26" hidden="1" x14ac:dyDescent="0.35">
      <c r="W447" s="51"/>
      <c r="X447" s="58"/>
      <c r="Y447" s="51"/>
      <c r="Z447" s="58"/>
    </row>
    <row r="448" spans="23:26" hidden="1" x14ac:dyDescent="0.35">
      <c r="W448" s="51"/>
      <c r="X448" s="58"/>
      <c r="Y448" s="51"/>
      <c r="Z448" s="58"/>
    </row>
    <row r="449" spans="23:26" hidden="1" x14ac:dyDescent="0.35">
      <c r="W449" s="51"/>
      <c r="X449" s="58"/>
      <c r="Y449" s="51"/>
      <c r="Z449" s="58"/>
    </row>
    <row r="450" spans="23:26" hidden="1" x14ac:dyDescent="0.35">
      <c r="W450" s="51"/>
      <c r="X450" s="58"/>
      <c r="Y450" s="51"/>
      <c r="Z450" s="58"/>
    </row>
    <row r="451" spans="23:26" hidden="1" x14ac:dyDescent="0.35">
      <c r="W451" s="51"/>
      <c r="X451" s="58"/>
      <c r="Y451" s="51"/>
      <c r="Z451" s="58"/>
    </row>
    <row r="452" spans="23:26" hidden="1" x14ac:dyDescent="0.35">
      <c r="W452" s="51"/>
      <c r="X452" s="58"/>
      <c r="Y452" s="51"/>
      <c r="Z452" s="58"/>
    </row>
    <row r="453" spans="23:26" hidden="1" x14ac:dyDescent="0.35">
      <c r="W453" s="51"/>
      <c r="X453" s="58"/>
      <c r="Y453" s="51"/>
      <c r="Z453" s="58"/>
    </row>
    <row r="454" spans="23:26" hidden="1" x14ac:dyDescent="0.35">
      <c r="W454" s="51"/>
      <c r="X454" s="58"/>
      <c r="Y454" s="51"/>
      <c r="Z454" s="58"/>
    </row>
    <row r="455" spans="23:26" hidden="1" x14ac:dyDescent="0.35">
      <c r="W455" s="51"/>
      <c r="X455" s="58"/>
      <c r="Y455" s="51"/>
      <c r="Z455" s="58"/>
    </row>
    <row r="456" spans="23:26" hidden="1" x14ac:dyDescent="0.35">
      <c r="W456" s="51"/>
      <c r="X456" s="58"/>
      <c r="Y456" s="51"/>
      <c r="Z456" s="58"/>
    </row>
    <row r="457" spans="23:26" hidden="1" x14ac:dyDescent="0.35">
      <c r="W457" s="51"/>
      <c r="X457" s="58"/>
      <c r="Y457" s="51"/>
      <c r="Z457" s="58"/>
    </row>
    <row r="458" spans="23:26" hidden="1" x14ac:dyDescent="0.35">
      <c r="W458" s="51"/>
      <c r="X458" s="58"/>
      <c r="Y458" s="51"/>
      <c r="Z458" s="58"/>
    </row>
    <row r="459" spans="23:26" hidden="1" x14ac:dyDescent="0.35">
      <c r="W459" s="51"/>
      <c r="X459" s="58"/>
      <c r="Y459" s="51"/>
      <c r="Z459" s="58"/>
    </row>
    <row r="460" spans="23:26" hidden="1" x14ac:dyDescent="0.35">
      <c r="W460" s="51"/>
      <c r="X460" s="58"/>
      <c r="Y460" s="51"/>
      <c r="Z460" s="58"/>
    </row>
    <row r="461" spans="23:26" hidden="1" x14ac:dyDescent="0.35">
      <c r="W461" s="51"/>
      <c r="X461" s="58"/>
      <c r="Y461" s="51"/>
      <c r="Z461" s="58"/>
    </row>
    <row r="462" spans="23:26" hidden="1" x14ac:dyDescent="0.35">
      <c r="W462" s="51"/>
      <c r="X462" s="58"/>
      <c r="Y462" s="51"/>
      <c r="Z462" s="58"/>
    </row>
    <row r="463" spans="23:26" hidden="1" x14ac:dyDescent="0.35">
      <c r="W463" s="51"/>
      <c r="X463" s="58"/>
      <c r="Y463" s="51"/>
      <c r="Z463" s="58"/>
    </row>
    <row r="464" spans="23:26" hidden="1" x14ac:dyDescent="0.35">
      <c r="W464" s="51"/>
      <c r="X464" s="58"/>
      <c r="Y464" s="51"/>
      <c r="Z464" s="58"/>
    </row>
    <row r="465" spans="23:26" hidden="1" x14ac:dyDescent="0.35">
      <c r="W465" s="51"/>
      <c r="X465" s="58"/>
      <c r="Y465" s="51"/>
      <c r="Z465" s="58"/>
    </row>
    <row r="466" spans="23:26" hidden="1" x14ac:dyDescent="0.35">
      <c r="W466" s="51"/>
      <c r="X466" s="58"/>
      <c r="Y466" s="51"/>
      <c r="Z466" s="58"/>
    </row>
    <row r="467" spans="23:26" hidden="1" x14ac:dyDescent="0.35">
      <c r="W467" s="51"/>
      <c r="X467" s="58"/>
      <c r="Y467" s="51"/>
      <c r="Z467" s="58"/>
    </row>
    <row r="468" spans="23:26" hidden="1" x14ac:dyDescent="0.35">
      <c r="W468" s="51"/>
      <c r="X468" s="58"/>
      <c r="Y468" s="51"/>
      <c r="Z468" s="58"/>
    </row>
    <row r="469" spans="23:26" hidden="1" x14ac:dyDescent="0.35">
      <c r="W469" s="51"/>
      <c r="X469" s="58"/>
      <c r="Y469" s="51"/>
      <c r="Z469" s="58"/>
    </row>
    <row r="470" spans="23:26" hidden="1" x14ac:dyDescent="0.35">
      <c r="W470" s="51"/>
      <c r="X470" s="58"/>
      <c r="Y470" s="51"/>
      <c r="Z470" s="58"/>
    </row>
    <row r="471" spans="23:26" hidden="1" x14ac:dyDescent="0.35">
      <c r="W471" s="51"/>
      <c r="X471" s="58"/>
      <c r="Y471" s="51"/>
      <c r="Z471" s="58"/>
    </row>
    <row r="472" spans="23:26" hidden="1" x14ac:dyDescent="0.35">
      <c r="W472" s="51"/>
      <c r="X472" s="58"/>
      <c r="Y472" s="51"/>
      <c r="Z472" s="58"/>
    </row>
    <row r="473" spans="23:26" hidden="1" x14ac:dyDescent="0.35">
      <c r="W473" s="51"/>
      <c r="X473" s="58"/>
      <c r="Y473" s="51"/>
      <c r="Z473" s="58"/>
    </row>
    <row r="474" spans="23:26" hidden="1" x14ac:dyDescent="0.35">
      <c r="W474" s="51"/>
      <c r="X474" s="58"/>
      <c r="Y474" s="51"/>
      <c r="Z474" s="58"/>
    </row>
    <row r="475" spans="23:26" hidden="1" x14ac:dyDescent="0.35">
      <c r="W475" s="51"/>
      <c r="X475" s="58"/>
      <c r="Y475" s="51"/>
      <c r="Z475" s="58"/>
    </row>
    <row r="476" spans="23:26" hidden="1" x14ac:dyDescent="0.35">
      <c r="W476" s="51"/>
      <c r="X476" s="58"/>
      <c r="Y476" s="51"/>
      <c r="Z476" s="58"/>
    </row>
    <row r="477" spans="23:26" hidden="1" x14ac:dyDescent="0.35">
      <c r="W477" s="51"/>
      <c r="X477" s="58"/>
      <c r="Y477" s="51"/>
      <c r="Z477" s="58"/>
    </row>
    <row r="478" spans="23:26" hidden="1" x14ac:dyDescent="0.35">
      <c r="W478" s="51"/>
      <c r="X478" s="58"/>
      <c r="Y478" s="51"/>
      <c r="Z478" s="58"/>
    </row>
    <row r="479" spans="23:26" hidden="1" x14ac:dyDescent="0.35">
      <c r="W479" s="51"/>
      <c r="X479" s="58"/>
      <c r="Y479" s="51"/>
      <c r="Z479" s="58"/>
    </row>
    <row r="480" spans="23:26" hidden="1" x14ac:dyDescent="0.35">
      <c r="W480" s="51"/>
      <c r="X480" s="58"/>
      <c r="Y480" s="51"/>
      <c r="Z480" s="58"/>
    </row>
    <row r="481" spans="23:26" hidden="1" x14ac:dyDescent="0.35">
      <c r="W481" s="51"/>
      <c r="X481" s="58"/>
      <c r="Y481" s="51"/>
      <c r="Z481" s="58"/>
    </row>
    <row r="482" spans="23:26" hidden="1" x14ac:dyDescent="0.35">
      <c r="W482" s="51"/>
      <c r="X482" s="58"/>
      <c r="Y482" s="51"/>
      <c r="Z482" s="58"/>
    </row>
    <row r="483" spans="23:26" hidden="1" x14ac:dyDescent="0.35">
      <c r="W483" s="51"/>
      <c r="X483" s="58"/>
      <c r="Y483" s="51"/>
      <c r="Z483" s="58"/>
    </row>
    <row r="484" spans="23:26" hidden="1" x14ac:dyDescent="0.35">
      <c r="W484" s="51"/>
      <c r="X484" s="58"/>
      <c r="Y484" s="51"/>
      <c r="Z484" s="58"/>
    </row>
    <row r="485" spans="23:26" hidden="1" x14ac:dyDescent="0.35">
      <c r="W485" s="51"/>
      <c r="X485" s="58"/>
      <c r="Y485" s="51"/>
      <c r="Z485" s="58"/>
    </row>
    <row r="486" spans="23:26" hidden="1" x14ac:dyDescent="0.35">
      <c r="W486" s="51"/>
      <c r="X486" s="58"/>
      <c r="Y486" s="51"/>
      <c r="Z486" s="58"/>
    </row>
    <row r="487" spans="23:26" hidden="1" x14ac:dyDescent="0.35">
      <c r="W487" s="51"/>
      <c r="X487" s="58"/>
      <c r="Y487" s="51"/>
      <c r="Z487" s="58"/>
    </row>
    <row r="488" spans="23:26" hidden="1" x14ac:dyDescent="0.35">
      <c r="W488" s="51"/>
      <c r="X488" s="58"/>
      <c r="Y488" s="51"/>
      <c r="Z488" s="58"/>
    </row>
    <row r="489" spans="23:26" hidden="1" x14ac:dyDescent="0.35">
      <c r="W489" s="51"/>
      <c r="X489" s="58"/>
      <c r="Y489" s="51"/>
      <c r="Z489" s="58"/>
    </row>
    <row r="490" spans="23:26" hidden="1" x14ac:dyDescent="0.35">
      <c r="W490" s="51"/>
      <c r="X490" s="58"/>
      <c r="Y490" s="51"/>
      <c r="Z490" s="58"/>
    </row>
    <row r="491" spans="23:26" hidden="1" x14ac:dyDescent="0.35">
      <c r="W491" s="51"/>
      <c r="X491" s="58"/>
      <c r="Y491" s="51"/>
      <c r="Z491" s="58"/>
    </row>
    <row r="492" spans="23:26" hidden="1" x14ac:dyDescent="0.35">
      <c r="W492" s="51"/>
      <c r="X492" s="58"/>
      <c r="Y492" s="51"/>
      <c r="Z492" s="58"/>
    </row>
    <row r="493" spans="23:26" hidden="1" x14ac:dyDescent="0.35">
      <c r="W493" s="51"/>
      <c r="X493" s="58"/>
      <c r="Y493" s="51"/>
      <c r="Z493" s="58"/>
    </row>
    <row r="494" spans="23:26" hidden="1" x14ac:dyDescent="0.35">
      <c r="W494" s="51"/>
      <c r="X494" s="58"/>
      <c r="Y494" s="51"/>
      <c r="Z494" s="58"/>
    </row>
    <row r="495" spans="23:26" hidden="1" x14ac:dyDescent="0.35">
      <c r="W495" s="51"/>
      <c r="X495" s="58"/>
      <c r="Y495" s="51"/>
      <c r="Z495" s="58"/>
    </row>
    <row r="496" spans="23:26" hidden="1" x14ac:dyDescent="0.35">
      <c r="W496" s="51"/>
      <c r="X496" s="58"/>
      <c r="Y496" s="51"/>
      <c r="Z496" s="58"/>
    </row>
    <row r="497" spans="23:26" hidden="1" x14ac:dyDescent="0.35">
      <c r="W497" s="51"/>
      <c r="X497" s="58"/>
      <c r="Y497" s="51"/>
      <c r="Z497" s="58"/>
    </row>
    <row r="498" spans="23:26" hidden="1" x14ac:dyDescent="0.35">
      <c r="W498" s="51"/>
      <c r="X498" s="58"/>
      <c r="Y498" s="51"/>
      <c r="Z498" s="58"/>
    </row>
    <row r="499" spans="23:26" hidden="1" x14ac:dyDescent="0.35">
      <c r="W499" s="51"/>
      <c r="X499" s="58"/>
      <c r="Y499" s="51"/>
      <c r="Z499" s="58"/>
    </row>
    <row r="500" spans="23:26" hidden="1" x14ac:dyDescent="0.35">
      <c r="W500" s="51"/>
      <c r="X500" s="58"/>
      <c r="Y500" s="51"/>
      <c r="Z500" s="58"/>
    </row>
    <row r="501" spans="23:26" hidden="1" x14ac:dyDescent="0.35">
      <c r="W501" s="51"/>
      <c r="X501" s="58"/>
      <c r="Y501" s="51"/>
      <c r="Z501" s="58"/>
    </row>
    <row r="502" spans="23:26" hidden="1" x14ac:dyDescent="0.35">
      <c r="W502" s="51"/>
      <c r="X502" s="58"/>
      <c r="Y502" s="51"/>
      <c r="Z502" s="58"/>
    </row>
    <row r="503" spans="23:26" hidden="1" x14ac:dyDescent="0.35">
      <c r="W503" s="51"/>
      <c r="X503" s="58"/>
      <c r="Y503" s="51"/>
      <c r="Z503" s="58"/>
    </row>
    <row r="504" spans="23:26" hidden="1" x14ac:dyDescent="0.35">
      <c r="W504" s="51"/>
      <c r="X504" s="58"/>
      <c r="Y504" s="51"/>
      <c r="Z504" s="58"/>
    </row>
    <row r="505" spans="23:26" hidden="1" x14ac:dyDescent="0.35">
      <c r="W505" s="51"/>
      <c r="X505" s="58"/>
      <c r="Y505" s="51"/>
      <c r="Z505" s="58"/>
    </row>
    <row r="506" spans="23:26" hidden="1" x14ac:dyDescent="0.35">
      <c r="W506" s="51"/>
      <c r="X506" s="58"/>
      <c r="Y506" s="51"/>
      <c r="Z506" s="58"/>
    </row>
    <row r="507" spans="23:26" hidden="1" x14ac:dyDescent="0.35">
      <c r="W507" s="51"/>
      <c r="X507" s="58"/>
      <c r="Y507" s="51"/>
      <c r="Z507" s="58"/>
    </row>
    <row r="508" spans="23:26" hidden="1" x14ac:dyDescent="0.35">
      <c r="W508" s="51"/>
      <c r="X508" s="58"/>
      <c r="Y508" s="51"/>
      <c r="Z508" s="58"/>
    </row>
    <row r="509" spans="23:26" hidden="1" x14ac:dyDescent="0.35">
      <c r="W509" s="51"/>
      <c r="X509" s="58"/>
      <c r="Y509" s="51"/>
      <c r="Z509" s="58"/>
    </row>
    <row r="510" spans="23:26" hidden="1" x14ac:dyDescent="0.35">
      <c r="W510" s="51"/>
      <c r="X510" s="58"/>
      <c r="Y510" s="51"/>
      <c r="Z510" s="58"/>
    </row>
    <row r="511" spans="23:26" hidden="1" x14ac:dyDescent="0.35">
      <c r="W511" s="51"/>
      <c r="X511" s="58"/>
      <c r="Y511" s="51"/>
      <c r="Z511" s="58"/>
    </row>
    <row r="512" spans="23:26" hidden="1" x14ac:dyDescent="0.35">
      <c r="W512" s="51"/>
      <c r="X512" s="58"/>
      <c r="Y512" s="51"/>
      <c r="Z512" s="58"/>
    </row>
    <row r="513" spans="23:26" hidden="1" x14ac:dyDescent="0.35">
      <c r="W513" s="51"/>
      <c r="X513" s="58"/>
      <c r="Y513" s="51"/>
      <c r="Z513" s="58"/>
    </row>
    <row r="514" spans="23:26" hidden="1" x14ac:dyDescent="0.35">
      <c r="W514" s="51"/>
      <c r="X514" s="58"/>
      <c r="Y514" s="51"/>
      <c r="Z514" s="58"/>
    </row>
    <row r="515" spans="23:26" hidden="1" x14ac:dyDescent="0.35">
      <c r="W515" s="51"/>
      <c r="X515" s="58"/>
      <c r="Y515" s="51"/>
      <c r="Z515" s="58"/>
    </row>
    <row r="516" spans="23:26" hidden="1" x14ac:dyDescent="0.35">
      <c r="W516" s="51"/>
      <c r="X516" s="58"/>
      <c r="Y516" s="51"/>
      <c r="Z516" s="58"/>
    </row>
    <row r="517" spans="23:26" hidden="1" x14ac:dyDescent="0.35">
      <c r="W517" s="51"/>
      <c r="X517" s="58"/>
      <c r="Y517" s="51"/>
      <c r="Z517" s="58"/>
    </row>
    <row r="518" spans="23:26" hidden="1" x14ac:dyDescent="0.35">
      <c r="W518" s="51"/>
      <c r="X518" s="58"/>
      <c r="Y518" s="51"/>
      <c r="Z518" s="58"/>
    </row>
    <row r="519" spans="23:26" hidden="1" x14ac:dyDescent="0.35">
      <c r="W519" s="51"/>
      <c r="X519" s="58"/>
      <c r="Y519" s="51"/>
      <c r="Z519" s="58"/>
    </row>
    <row r="520" spans="23:26" hidden="1" x14ac:dyDescent="0.35">
      <c r="W520" s="51"/>
      <c r="X520" s="58"/>
      <c r="Y520" s="51"/>
      <c r="Z520" s="58"/>
    </row>
    <row r="521" spans="23:26" hidden="1" x14ac:dyDescent="0.35">
      <c r="W521" s="51"/>
      <c r="X521" s="58"/>
      <c r="Y521" s="51"/>
      <c r="Z521" s="58"/>
    </row>
    <row r="522" spans="23:26" hidden="1" x14ac:dyDescent="0.35">
      <c r="W522" s="51"/>
      <c r="X522" s="58"/>
      <c r="Y522" s="51"/>
      <c r="Z522" s="58"/>
    </row>
    <row r="523" spans="23:26" hidden="1" x14ac:dyDescent="0.35">
      <c r="W523" s="51"/>
      <c r="X523" s="58"/>
      <c r="Y523" s="51"/>
      <c r="Z523" s="58"/>
    </row>
    <row r="524" spans="23:26" hidden="1" x14ac:dyDescent="0.35">
      <c r="W524" s="51"/>
      <c r="X524" s="58"/>
      <c r="Y524" s="51"/>
      <c r="Z524" s="58"/>
    </row>
    <row r="525" spans="23:26" hidden="1" x14ac:dyDescent="0.35">
      <c r="W525" s="51"/>
      <c r="X525" s="58"/>
      <c r="Y525" s="51"/>
      <c r="Z525" s="58"/>
    </row>
    <row r="526" spans="23:26" hidden="1" x14ac:dyDescent="0.35">
      <c r="W526" s="51"/>
      <c r="X526" s="58"/>
      <c r="Y526" s="51"/>
      <c r="Z526" s="58"/>
    </row>
    <row r="527" spans="23:26" hidden="1" x14ac:dyDescent="0.35">
      <c r="W527" s="51"/>
      <c r="X527" s="58"/>
      <c r="Y527" s="51"/>
      <c r="Z527" s="58"/>
    </row>
    <row r="528" spans="23:26" hidden="1" x14ac:dyDescent="0.35">
      <c r="W528" s="51"/>
      <c r="X528" s="58"/>
      <c r="Y528" s="51"/>
      <c r="Z528" s="58"/>
    </row>
    <row r="529" spans="23:26" hidden="1" x14ac:dyDescent="0.35">
      <c r="W529" s="51"/>
      <c r="X529" s="58"/>
      <c r="Y529" s="51"/>
      <c r="Z529" s="58"/>
    </row>
    <row r="530" spans="23:26" hidden="1" x14ac:dyDescent="0.35">
      <c r="W530" s="51"/>
      <c r="X530" s="58"/>
      <c r="Y530" s="51"/>
      <c r="Z530" s="58"/>
    </row>
    <row r="531" spans="23:26" hidden="1" x14ac:dyDescent="0.35">
      <c r="W531" s="51"/>
      <c r="X531" s="58"/>
      <c r="Y531" s="51"/>
      <c r="Z531" s="58"/>
    </row>
    <row r="532" spans="23:26" hidden="1" x14ac:dyDescent="0.35">
      <c r="W532" s="51"/>
      <c r="X532" s="58"/>
      <c r="Y532" s="51"/>
      <c r="Z532" s="58"/>
    </row>
    <row r="533" spans="23:26" hidden="1" x14ac:dyDescent="0.35">
      <c r="W533" s="51"/>
      <c r="X533" s="58"/>
      <c r="Y533" s="51"/>
      <c r="Z533" s="58"/>
    </row>
    <row r="534" spans="23:26" hidden="1" x14ac:dyDescent="0.35">
      <c r="W534" s="51"/>
      <c r="X534" s="58"/>
      <c r="Y534" s="51"/>
      <c r="Z534" s="58"/>
    </row>
    <row r="535" spans="23:26" hidden="1" x14ac:dyDescent="0.35">
      <c r="W535" s="51"/>
      <c r="X535" s="58"/>
      <c r="Y535" s="51"/>
      <c r="Z535" s="58"/>
    </row>
    <row r="536" spans="23:26" hidden="1" x14ac:dyDescent="0.35">
      <c r="W536" s="51"/>
      <c r="X536" s="58"/>
      <c r="Y536" s="51"/>
      <c r="Z536" s="58"/>
    </row>
    <row r="537" spans="23:26" hidden="1" x14ac:dyDescent="0.35">
      <c r="W537" s="51"/>
      <c r="X537" s="58"/>
      <c r="Y537" s="51"/>
      <c r="Z537" s="58"/>
    </row>
    <row r="538" spans="23:26" hidden="1" x14ac:dyDescent="0.35">
      <c r="W538" s="51"/>
      <c r="X538" s="58"/>
      <c r="Y538" s="51"/>
      <c r="Z538" s="58"/>
    </row>
    <row r="539" spans="23:26" hidden="1" x14ac:dyDescent="0.35">
      <c r="W539" s="51"/>
      <c r="X539" s="58"/>
      <c r="Y539" s="51"/>
      <c r="Z539" s="58"/>
    </row>
    <row r="540" spans="23:26" hidden="1" x14ac:dyDescent="0.35">
      <c r="W540" s="51"/>
      <c r="X540" s="58"/>
      <c r="Y540" s="51"/>
      <c r="Z540" s="58"/>
    </row>
    <row r="541" spans="23:26" hidden="1" x14ac:dyDescent="0.35">
      <c r="W541" s="51"/>
      <c r="X541" s="58"/>
      <c r="Y541" s="51"/>
      <c r="Z541" s="58"/>
    </row>
    <row r="542" spans="23:26" hidden="1" x14ac:dyDescent="0.35">
      <c r="W542" s="51"/>
      <c r="X542" s="58"/>
      <c r="Y542" s="51"/>
      <c r="Z542" s="58"/>
    </row>
    <row r="543" spans="23:26" hidden="1" x14ac:dyDescent="0.35">
      <c r="W543" s="51"/>
      <c r="X543" s="58"/>
      <c r="Y543" s="51"/>
      <c r="Z543" s="58"/>
    </row>
    <row r="544" spans="23:26" hidden="1" x14ac:dyDescent="0.35">
      <c r="W544" s="51"/>
      <c r="X544" s="58"/>
      <c r="Y544" s="51"/>
      <c r="Z544" s="58"/>
    </row>
    <row r="545" spans="23:26" hidden="1" x14ac:dyDescent="0.35">
      <c r="W545" s="51"/>
      <c r="X545" s="58"/>
      <c r="Y545" s="51"/>
      <c r="Z545" s="58"/>
    </row>
    <row r="546" spans="23:26" hidden="1" x14ac:dyDescent="0.35">
      <c r="W546" s="51"/>
      <c r="X546" s="58"/>
      <c r="Y546" s="51"/>
      <c r="Z546" s="58"/>
    </row>
    <row r="547" spans="23:26" hidden="1" x14ac:dyDescent="0.35">
      <c r="W547" s="51"/>
      <c r="X547" s="58"/>
      <c r="Y547" s="51"/>
      <c r="Z547" s="58"/>
    </row>
    <row r="548" spans="23:26" hidden="1" x14ac:dyDescent="0.35">
      <c r="W548" s="51"/>
      <c r="X548" s="58"/>
      <c r="Y548" s="51"/>
      <c r="Z548" s="58"/>
    </row>
    <row r="549" spans="23:26" hidden="1" x14ac:dyDescent="0.35">
      <c r="W549" s="51"/>
      <c r="X549" s="58"/>
      <c r="Y549" s="51"/>
      <c r="Z549" s="58"/>
    </row>
    <row r="550" spans="23:26" hidden="1" x14ac:dyDescent="0.35">
      <c r="W550" s="51"/>
      <c r="X550" s="58"/>
      <c r="Y550" s="51"/>
      <c r="Z550" s="58"/>
    </row>
    <row r="551" spans="23:26" hidden="1" x14ac:dyDescent="0.35">
      <c r="W551" s="51"/>
      <c r="X551" s="58"/>
      <c r="Y551" s="51"/>
      <c r="Z551" s="58"/>
    </row>
    <row r="552" spans="23:26" hidden="1" x14ac:dyDescent="0.35">
      <c r="W552" s="51"/>
      <c r="X552" s="58"/>
      <c r="Y552" s="51"/>
      <c r="Z552" s="58"/>
    </row>
    <row r="553" spans="23:26" hidden="1" x14ac:dyDescent="0.35">
      <c r="W553" s="51"/>
      <c r="X553" s="58"/>
      <c r="Y553" s="51"/>
      <c r="Z553" s="58"/>
    </row>
    <row r="554" spans="23:26" hidden="1" x14ac:dyDescent="0.35">
      <c r="W554" s="51"/>
      <c r="X554" s="58"/>
      <c r="Y554" s="51"/>
      <c r="Z554" s="58"/>
    </row>
    <row r="555" spans="23:26" hidden="1" x14ac:dyDescent="0.35">
      <c r="W555" s="51"/>
      <c r="X555" s="58"/>
      <c r="Y555" s="51"/>
      <c r="Z555" s="58"/>
    </row>
    <row r="556" spans="23:26" hidden="1" x14ac:dyDescent="0.35">
      <c r="W556" s="51"/>
      <c r="X556" s="58"/>
      <c r="Y556" s="51"/>
      <c r="Z556" s="58"/>
    </row>
    <row r="557" spans="23:26" hidden="1" x14ac:dyDescent="0.35">
      <c r="W557" s="51"/>
      <c r="X557" s="58"/>
      <c r="Y557" s="51"/>
      <c r="Z557" s="58"/>
    </row>
    <row r="558" spans="23:26" hidden="1" x14ac:dyDescent="0.35">
      <c r="W558" s="51"/>
      <c r="X558" s="58"/>
      <c r="Y558" s="51"/>
      <c r="Z558" s="58"/>
    </row>
    <row r="559" spans="23:26" hidden="1" x14ac:dyDescent="0.35">
      <c r="W559" s="51"/>
      <c r="X559" s="58"/>
      <c r="Y559" s="51"/>
      <c r="Z559" s="58"/>
    </row>
    <row r="560" spans="23:26" hidden="1" x14ac:dyDescent="0.35">
      <c r="W560" s="51"/>
      <c r="X560" s="58"/>
      <c r="Y560" s="51"/>
      <c r="Z560" s="58"/>
    </row>
    <row r="561" spans="23:26" hidden="1" x14ac:dyDescent="0.35">
      <c r="W561" s="51"/>
      <c r="X561" s="58"/>
      <c r="Y561" s="51"/>
      <c r="Z561" s="58"/>
    </row>
    <row r="562" spans="23:26" hidden="1" x14ac:dyDescent="0.35">
      <c r="W562" s="51"/>
      <c r="X562" s="58"/>
      <c r="Y562" s="51"/>
      <c r="Z562" s="58"/>
    </row>
    <row r="563" spans="23:26" hidden="1" x14ac:dyDescent="0.35">
      <c r="W563" s="51"/>
      <c r="X563" s="58"/>
      <c r="Y563" s="51"/>
      <c r="Z563" s="58"/>
    </row>
    <row r="564" spans="23:26" hidden="1" x14ac:dyDescent="0.35">
      <c r="W564" s="51"/>
      <c r="X564" s="58"/>
      <c r="Y564" s="51"/>
      <c r="Z564" s="58"/>
    </row>
    <row r="565" spans="23:26" hidden="1" x14ac:dyDescent="0.35">
      <c r="W565" s="51"/>
      <c r="X565" s="58"/>
      <c r="Y565" s="51"/>
      <c r="Z565" s="58"/>
    </row>
    <row r="566" spans="23:26" hidden="1" x14ac:dyDescent="0.35">
      <c r="W566" s="51"/>
      <c r="X566" s="58"/>
      <c r="Y566" s="51"/>
      <c r="Z566" s="58"/>
    </row>
    <row r="567" spans="23:26" hidden="1" x14ac:dyDescent="0.35">
      <c r="W567" s="51"/>
      <c r="X567" s="58"/>
      <c r="Y567" s="51"/>
      <c r="Z567" s="58"/>
    </row>
    <row r="568" spans="23:26" hidden="1" x14ac:dyDescent="0.35">
      <c r="W568" s="51"/>
      <c r="X568" s="58"/>
      <c r="Y568" s="51"/>
      <c r="Z568" s="58"/>
    </row>
    <row r="569" spans="23:26" hidden="1" x14ac:dyDescent="0.35">
      <c r="W569" s="51"/>
      <c r="X569" s="58"/>
      <c r="Y569" s="51"/>
      <c r="Z569" s="58"/>
    </row>
    <row r="570" spans="23:26" hidden="1" x14ac:dyDescent="0.35">
      <c r="W570" s="51"/>
      <c r="X570" s="58"/>
      <c r="Y570" s="51"/>
      <c r="Z570" s="58"/>
    </row>
    <row r="571" spans="23:26" hidden="1" x14ac:dyDescent="0.35">
      <c r="W571" s="51"/>
      <c r="X571" s="58"/>
      <c r="Y571" s="51"/>
      <c r="Z571" s="58"/>
    </row>
    <row r="572" spans="23:26" hidden="1" x14ac:dyDescent="0.35">
      <c r="W572" s="51"/>
      <c r="X572" s="58"/>
      <c r="Y572" s="51"/>
      <c r="Z572" s="58"/>
    </row>
    <row r="573" spans="23:26" hidden="1" x14ac:dyDescent="0.35">
      <c r="W573" s="51"/>
      <c r="X573" s="58"/>
      <c r="Y573" s="51"/>
      <c r="Z573" s="58"/>
    </row>
    <row r="574" spans="23:26" hidden="1" x14ac:dyDescent="0.35">
      <c r="W574" s="51"/>
      <c r="X574" s="58"/>
      <c r="Y574" s="51"/>
      <c r="Z574" s="58"/>
    </row>
    <row r="575" spans="23:26" hidden="1" x14ac:dyDescent="0.35">
      <c r="W575" s="51"/>
      <c r="X575" s="58"/>
      <c r="Y575" s="51"/>
      <c r="Z575" s="58"/>
    </row>
    <row r="576" spans="23:26" hidden="1" x14ac:dyDescent="0.35">
      <c r="W576" s="51"/>
      <c r="X576" s="58"/>
      <c r="Y576" s="51"/>
      <c r="Z576" s="58"/>
    </row>
    <row r="577" spans="23:26" hidden="1" x14ac:dyDescent="0.35">
      <c r="W577" s="51"/>
      <c r="X577" s="58"/>
      <c r="Y577" s="51"/>
      <c r="Z577" s="58"/>
    </row>
    <row r="578" spans="23:26" hidden="1" x14ac:dyDescent="0.35">
      <c r="W578" s="51"/>
      <c r="X578" s="58"/>
      <c r="Y578" s="51"/>
      <c r="Z578" s="58"/>
    </row>
    <row r="579" spans="23:26" hidden="1" x14ac:dyDescent="0.35">
      <c r="W579" s="51"/>
      <c r="X579" s="58"/>
      <c r="Y579" s="51"/>
      <c r="Z579" s="58"/>
    </row>
    <row r="580" spans="23:26" hidden="1" x14ac:dyDescent="0.35">
      <c r="W580" s="51"/>
      <c r="X580" s="58"/>
      <c r="Y580" s="51"/>
      <c r="Z580" s="58"/>
    </row>
    <row r="581" spans="23:26" hidden="1" x14ac:dyDescent="0.35">
      <c r="W581" s="51"/>
      <c r="X581" s="58"/>
      <c r="Y581" s="51"/>
      <c r="Z581" s="58"/>
    </row>
    <row r="582" spans="23:26" hidden="1" x14ac:dyDescent="0.35">
      <c r="W582" s="51"/>
      <c r="X582" s="58"/>
      <c r="Y582" s="51"/>
      <c r="Z582" s="58"/>
    </row>
    <row r="583" spans="23:26" hidden="1" x14ac:dyDescent="0.35">
      <c r="W583" s="51"/>
      <c r="X583" s="58"/>
      <c r="Y583" s="51"/>
      <c r="Z583" s="58"/>
    </row>
    <row r="584" spans="23:26" hidden="1" x14ac:dyDescent="0.35">
      <c r="W584" s="51"/>
      <c r="X584" s="58"/>
      <c r="Y584" s="51"/>
      <c r="Z584" s="58"/>
    </row>
    <row r="585" spans="23:26" hidden="1" x14ac:dyDescent="0.35">
      <c r="W585" s="51"/>
      <c r="X585" s="58"/>
      <c r="Y585" s="51"/>
      <c r="Z585" s="58"/>
    </row>
    <row r="586" spans="23:26" hidden="1" x14ac:dyDescent="0.35">
      <c r="W586" s="51"/>
      <c r="X586" s="58"/>
      <c r="Y586" s="51"/>
      <c r="Z586" s="58"/>
    </row>
    <row r="587" spans="23:26" hidden="1" x14ac:dyDescent="0.35">
      <c r="W587" s="51"/>
      <c r="X587" s="58"/>
      <c r="Y587" s="51"/>
      <c r="Z587" s="58"/>
    </row>
    <row r="588" spans="23:26" hidden="1" x14ac:dyDescent="0.35">
      <c r="W588" s="51"/>
      <c r="X588" s="58"/>
      <c r="Y588" s="51"/>
      <c r="Z588" s="58"/>
    </row>
    <row r="589" spans="23:26" hidden="1" x14ac:dyDescent="0.35">
      <c r="W589" s="51"/>
      <c r="X589" s="58"/>
      <c r="Y589" s="51"/>
      <c r="Z589" s="58"/>
    </row>
    <row r="590" spans="23:26" hidden="1" x14ac:dyDescent="0.35">
      <c r="W590" s="51"/>
      <c r="X590" s="58"/>
      <c r="Y590" s="51"/>
      <c r="Z590" s="58"/>
    </row>
    <row r="591" spans="23:26" hidden="1" x14ac:dyDescent="0.35">
      <c r="W591" s="51"/>
      <c r="X591" s="58"/>
      <c r="Y591" s="51"/>
      <c r="Z591" s="58"/>
    </row>
    <row r="592" spans="23:26" hidden="1" x14ac:dyDescent="0.35">
      <c r="W592" s="51"/>
      <c r="X592" s="58"/>
      <c r="Y592" s="51"/>
      <c r="Z592" s="58"/>
    </row>
    <row r="593" spans="23:26" hidden="1" x14ac:dyDescent="0.35">
      <c r="W593" s="51"/>
      <c r="X593" s="58"/>
      <c r="Y593" s="51"/>
      <c r="Z593" s="58"/>
    </row>
    <row r="594" spans="23:26" hidden="1" x14ac:dyDescent="0.35">
      <c r="W594" s="51"/>
      <c r="X594" s="58"/>
      <c r="Y594" s="51"/>
      <c r="Z594" s="58"/>
    </row>
    <row r="595" spans="23:26" hidden="1" x14ac:dyDescent="0.35">
      <c r="W595" s="51"/>
      <c r="X595" s="58"/>
      <c r="Y595" s="51"/>
      <c r="Z595" s="58"/>
    </row>
    <row r="596" spans="23:26" hidden="1" x14ac:dyDescent="0.35">
      <c r="W596" s="51"/>
      <c r="X596" s="58"/>
      <c r="Y596" s="51"/>
      <c r="Z596" s="58"/>
    </row>
    <row r="597" spans="23:26" hidden="1" x14ac:dyDescent="0.35">
      <c r="W597" s="51"/>
      <c r="X597" s="58"/>
      <c r="Y597" s="51"/>
      <c r="Z597" s="58"/>
    </row>
    <row r="598" spans="23:26" hidden="1" x14ac:dyDescent="0.35">
      <c r="W598" s="51"/>
      <c r="X598" s="58"/>
      <c r="Y598" s="51"/>
      <c r="Z598" s="58"/>
    </row>
    <row r="599" spans="23:26" hidden="1" x14ac:dyDescent="0.35">
      <c r="W599" s="51"/>
      <c r="X599" s="58"/>
      <c r="Y599" s="51"/>
      <c r="Z599" s="58"/>
    </row>
    <row r="600" spans="23:26" hidden="1" x14ac:dyDescent="0.35">
      <c r="W600" s="51"/>
      <c r="X600" s="58"/>
      <c r="Y600" s="51"/>
      <c r="Z600" s="58"/>
    </row>
    <row r="601" spans="23:26" hidden="1" x14ac:dyDescent="0.35">
      <c r="W601" s="51"/>
      <c r="X601" s="58"/>
      <c r="Y601" s="51"/>
      <c r="Z601" s="58"/>
    </row>
    <row r="602" spans="23:26" hidden="1" x14ac:dyDescent="0.35">
      <c r="W602" s="51"/>
      <c r="X602" s="58"/>
      <c r="Y602" s="51"/>
      <c r="Z602" s="58"/>
    </row>
    <row r="603" spans="23:26" hidden="1" x14ac:dyDescent="0.35">
      <c r="W603" s="51"/>
      <c r="X603" s="58"/>
      <c r="Y603" s="51"/>
      <c r="Z603" s="58"/>
    </row>
    <row r="604" spans="23:26" hidden="1" x14ac:dyDescent="0.35">
      <c r="W604" s="51"/>
      <c r="X604" s="58"/>
      <c r="Y604" s="51"/>
      <c r="Z604" s="58"/>
    </row>
    <row r="605" spans="23:26" hidden="1" x14ac:dyDescent="0.35">
      <c r="W605" s="51"/>
      <c r="X605" s="58"/>
      <c r="Y605" s="51"/>
      <c r="Z605" s="58"/>
    </row>
    <row r="606" spans="23:26" hidden="1" x14ac:dyDescent="0.35">
      <c r="W606" s="51"/>
      <c r="X606" s="58"/>
      <c r="Y606" s="51"/>
      <c r="Z606" s="58"/>
    </row>
    <row r="607" spans="23:26" hidden="1" x14ac:dyDescent="0.35">
      <c r="W607" s="51"/>
      <c r="X607" s="58"/>
      <c r="Y607" s="51"/>
      <c r="Z607" s="58"/>
    </row>
    <row r="608" spans="23:26" hidden="1" x14ac:dyDescent="0.35">
      <c r="W608" s="51"/>
      <c r="X608" s="58"/>
      <c r="Y608" s="51"/>
      <c r="Z608" s="58"/>
    </row>
    <row r="609" spans="23:26" hidden="1" x14ac:dyDescent="0.35">
      <c r="W609" s="51"/>
      <c r="X609" s="58"/>
      <c r="Y609" s="51"/>
      <c r="Z609" s="58"/>
    </row>
    <row r="610" spans="23:26" hidden="1" x14ac:dyDescent="0.35">
      <c r="W610" s="51"/>
      <c r="X610" s="58"/>
      <c r="Y610" s="51"/>
      <c r="Z610" s="58"/>
    </row>
    <row r="611" spans="23:26" hidden="1" x14ac:dyDescent="0.35">
      <c r="W611" s="51"/>
      <c r="X611" s="58"/>
      <c r="Y611" s="51"/>
      <c r="Z611" s="58"/>
    </row>
    <row r="612" spans="23:26" hidden="1" x14ac:dyDescent="0.35">
      <c r="W612" s="51"/>
      <c r="X612" s="58"/>
      <c r="Y612" s="51"/>
      <c r="Z612" s="58"/>
    </row>
    <row r="613" spans="23:26" hidden="1" x14ac:dyDescent="0.35">
      <c r="W613" s="51"/>
      <c r="X613" s="58"/>
      <c r="Y613" s="51"/>
      <c r="Z613" s="58"/>
    </row>
    <row r="614" spans="23:26" hidden="1" x14ac:dyDescent="0.35">
      <c r="W614" s="51"/>
      <c r="X614" s="58"/>
      <c r="Y614" s="51"/>
      <c r="Z614" s="58"/>
    </row>
    <row r="615" spans="23:26" hidden="1" x14ac:dyDescent="0.35">
      <c r="W615" s="51"/>
      <c r="X615" s="58"/>
      <c r="Y615" s="51"/>
      <c r="Z615" s="58"/>
    </row>
    <row r="616" spans="23:26" hidden="1" x14ac:dyDescent="0.35">
      <c r="W616" s="51"/>
      <c r="X616" s="58"/>
      <c r="Y616" s="51"/>
      <c r="Z616" s="58"/>
    </row>
    <row r="617" spans="23:26" hidden="1" x14ac:dyDescent="0.35">
      <c r="W617" s="51"/>
      <c r="X617" s="58"/>
      <c r="Y617" s="51"/>
      <c r="Z617" s="58"/>
    </row>
    <row r="618" spans="23:26" hidden="1" x14ac:dyDescent="0.35">
      <c r="W618" s="51"/>
      <c r="X618" s="58"/>
      <c r="Y618" s="51"/>
      <c r="Z618" s="58"/>
    </row>
    <row r="619" spans="23:26" hidden="1" x14ac:dyDescent="0.35">
      <c r="W619" s="51"/>
      <c r="X619" s="58"/>
      <c r="Y619" s="51"/>
      <c r="Z619" s="58"/>
    </row>
    <row r="620" spans="23:26" hidden="1" x14ac:dyDescent="0.35">
      <c r="W620" s="51"/>
      <c r="X620" s="58"/>
      <c r="Y620" s="51"/>
      <c r="Z620" s="58"/>
    </row>
    <row r="621" spans="23:26" hidden="1" x14ac:dyDescent="0.35">
      <c r="W621" s="51"/>
      <c r="X621" s="58"/>
      <c r="Y621" s="51"/>
      <c r="Z621" s="58"/>
    </row>
    <row r="622" spans="23:26" hidden="1" x14ac:dyDescent="0.35">
      <c r="W622" s="51"/>
      <c r="X622" s="58"/>
      <c r="Y622" s="51"/>
      <c r="Z622" s="58"/>
    </row>
    <row r="623" spans="23:26" hidden="1" x14ac:dyDescent="0.35">
      <c r="W623" s="51"/>
      <c r="X623" s="58"/>
      <c r="Y623" s="51"/>
      <c r="Z623" s="58"/>
    </row>
    <row r="624" spans="23:26" hidden="1" x14ac:dyDescent="0.35">
      <c r="W624" s="51"/>
      <c r="X624" s="58"/>
      <c r="Y624" s="51"/>
      <c r="Z624" s="58"/>
    </row>
    <row r="625" spans="23:26" hidden="1" x14ac:dyDescent="0.35">
      <c r="W625" s="51"/>
      <c r="X625" s="58"/>
      <c r="Y625" s="51"/>
      <c r="Z625" s="58"/>
    </row>
    <row r="626" spans="23:26" hidden="1" x14ac:dyDescent="0.35">
      <c r="W626" s="51"/>
      <c r="X626" s="58"/>
      <c r="Y626" s="51"/>
      <c r="Z626" s="58"/>
    </row>
    <row r="627" spans="23:26" hidden="1" x14ac:dyDescent="0.35">
      <c r="W627" s="51"/>
      <c r="X627" s="58"/>
      <c r="Y627" s="51"/>
      <c r="Z627" s="58"/>
    </row>
    <row r="628" spans="23:26" hidden="1" x14ac:dyDescent="0.35">
      <c r="W628" s="51"/>
      <c r="X628" s="58"/>
      <c r="Y628" s="51"/>
      <c r="Z628" s="58"/>
    </row>
    <row r="629" spans="23:26" hidden="1" x14ac:dyDescent="0.35">
      <c r="W629" s="51"/>
      <c r="X629" s="58"/>
      <c r="Y629" s="51"/>
      <c r="Z629" s="58"/>
    </row>
    <row r="630" spans="23:26" hidden="1" x14ac:dyDescent="0.35">
      <c r="W630" s="51"/>
      <c r="X630" s="58"/>
      <c r="Y630" s="51"/>
      <c r="Z630" s="58"/>
    </row>
    <row r="631" spans="23:26" hidden="1" x14ac:dyDescent="0.35">
      <c r="W631" s="51"/>
      <c r="X631" s="58"/>
      <c r="Y631" s="51"/>
      <c r="Z631" s="58"/>
    </row>
    <row r="632" spans="23:26" hidden="1" x14ac:dyDescent="0.35">
      <c r="W632" s="51"/>
      <c r="X632" s="58"/>
      <c r="Y632" s="51"/>
      <c r="Z632" s="58"/>
    </row>
    <row r="633" spans="23:26" hidden="1" x14ac:dyDescent="0.35">
      <c r="W633" s="51"/>
      <c r="X633" s="58"/>
      <c r="Y633" s="51"/>
      <c r="Z633" s="58"/>
    </row>
    <row r="634" spans="23:26" hidden="1" x14ac:dyDescent="0.35">
      <c r="W634" s="51"/>
      <c r="X634" s="58"/>
      <c r="Y634" s="51"/>
      <c r="Z634" s="58"/>
    </row>
    <row r="635" spans="23:26" hidden="1" x14ac:dyDescent="0.35">
      <c r="W635" s="51"/>
      <c r="X635" s="58"/>
      <c r="Y635" s="51"/>
      <c r="Z635" s="58"/>
    </row>
    <row r="636" spans="23:26" hidden="1" x14ac:dyDescent="0.35">
      <c r="W636" s="51"/>
      <c r="X636" s="58"/>
      <c r="Y636" s="51"/>
      <c r="Z636" s="58"/>
    </row>
    <row r="637" spans="23:26" hidden="1" x14ac:dyDescent="0.35">
      <c r="W637" s="51"/>
      <c r="X637" s="58"/>
      <c r="Y637" s="51"/>
      <c r="Z637" s="58"/>
    </row>
    <row r="638" spans="23:26" hidden="1" x14ac:dyDescent="0.35">
      <c r="W638" s="51"/>
      <c r="X638" s="58"/>
      <c r="Y638" s="51"/>
      <c r="Z638" s="58"/>
    </row>
    <row r="639" spans="23:26" hidden="1" x14ac:dyDescent="0.35">
      <c r="W639" s="51"/>
      <c r="X639" s="58"/>
      <c r="Y639" s="51"/>
      <c r="Z639" s="58"/>
    </row>
    <row r="640" spans="23:26" hidden="1" x14ac:dyDescent="0.35">
      <c r="W640" s="51"/>
      <c r="X640" s="58"/>
      <c r="Y640" s="51"/>
      <c r="Z640" s="58"/>
    </row>
    <row r="641" spans="23:26" hidden="1" x14ac:dyDescent="0.35">
      <c r="W641" s="51"/>
      <c r="X641" s="58"/>
      <c r="Y641" s="51"/>
      <c r="Z641" s="58"/>
    </row>
    <row r="642" spans="23:26" hidden="1" x14ac:dyDescent="0.35">
      <c r="W642" s="51"/>
      <c r="X642" s="58"/>
      <c r="Y642" s="51"/>
      <c r="Z642" s="58"/>
    </row>
    <row r="643" spans="23:26" hidden="1" x14ac:dyDescent="0.35">
      <c r="W643" s="51"/>
      <c r="X643" s="58"/>
      <c r="Y643" s="51"/>
      <c r="Z643" s="58"/>
    </row>
    <row r="644" spans="23:26" hidden="1" x14ac:dyDescent="0.35">
      <c r="W644" s="51"/>
      <c r="X644" s="58"/>
      <c r="Y644" s="51"/>
      <c r="Z644" s="58"/>
    </row>
    <row r="645" spans="23:26" hidden="1" x14ac:dyDescent="0.35">
      <c r="W645" s="51"/>
      <c r="X645" s="58"/>
      <c r="Y645" s="51"/>
      <c r="Z645" s="58"/>
    </row>
    <row r="646" spans="23:26" hidden="1" x14ac:dyDescent="0.35">
      <c r="W646" s="51"/>
      <c r="X646" s="58"/>
      <c r="Y646" s="51"/>
      <c r="Z646" s="58"/>
    </row>
    <row r="647" spans="23:26" hidden="1" x14ac:dyDescent="0.35">
      <c r="W647" s="51"/>
      <c r="X647" s="58"/>
      <c r="Y647" s="51"/>
      <c r="Z647" s="58"/>
    </row>
    <row r="648" spans="23:26" hidden="1" x14ac:dyDescent="0.35">
      <c r="W648" s="51"/>
      <c r="X648" s="58"/>
      <c r="Y648" s="51"/>
      <c r="Z648" s="58"/>
    </row>
    <row r="649" spans="23:26" hidden="1" x14ac:dyDescent="0.35">
      <c r="W649" s="51"/>
      <c r="X649" s="58"/>
      <c r="Y649" s="51"/>
      <c r="Z649" s="58"/>
    </row>
    <row r="650" spans="23:26" hidden="1" x14ac:dyDescent="0.35">
      <c r="W650" s="51"/>
      <c r="X650" s="58"/>
      <c r="Y650" s="51"/>
      <c r="Z650" s="58"/>
    </row>
    <row r="651" spans="23:26" hidden="1" x14ac:dyDescent="0.35">
      <c r="W651" s="51"/>
      <c r="X651" s="58"/>
      <c r="Y651" s="51"/>
      <c r="Z651" s="58"/>
    </row>
    <row r="652" spans="23:26" hidden="1" x14ac:dyDescent="0.35">
      <c r="W652" s="51"/>
      <c r="X652" s="58"/>
      <c r="Y652" s="51"/>
      <c r="Z652" s="58"/>
    </row>
    <row r="653" spans="23:26" hidden="1" x14ac:dyDescent="0.35">
      <c r="W653" s="51"/>
      <c r="X653" s="58"/>
      <c r="Y653" s="51"/>
      <c r="Z653" s="58"/>
    </row>
    <row r="654" spans="23:26" hidden="1" x14ac:dyDescent="0.35">
      <c r="W654" s="51"/>
      <c r="X654" s="58"/>
      <c r="Y654" s="51"/>
      <c r="Z654" s="58"/>
    </row>
    <row r="655" spans="23:26" hidden="1" x14ac:dyDescent="0.35">
      <c r="W655" s="51"/>
      <c r="X655" s="58"/>
      <c r="Y655" s="51"/>
      <c r="Z655" s="58"/>
    </row>
    <row r="656" spans="23:26" hidden="1" x14ac:dyDescent="0.35">
      <c r="W656" s="51"/>
      <c r="X656" s="58"/>
      <c r="Y656" s="51"/>
      <c r="Z656" s="58"/>
    </row>
    <row r="657" spans="23:26" hidden="1" x14ac:dyDescent="0.35">
      <c r="W657" s="51"/>
      <c r="X657" s="58"/>
      <c r="Y657" s="51"/>
      <c r="Z657" s="58"/>
    </row>
    <row r="658" spans="23:26" hidden="1" x14ac:dyDescent="0.35">
      <c r="W658" s="51"/>
      <c r="X658" s="58"/>
      <c r="Y658" s="51"/>
      <c r="Z658" s="58"/>
    </row>
    <row r="659" spans="23:26" hidden="1" x14ac:dyDescent="0.35">
      <c r="W659" s="51"/>
      <c r="X659" s="58"/>
      <c r="Y659" s="51"/>
      <c r="Z659" s="58"/>
    </row>
    <row r="660" spans="23:26" hidden="1" x14ac:dyDescent="0.35">
      <c r="W660" s="51"/>
      <c r="X660" s="58"/>
      <c r="Y660" s="51"/>
      <c r="Z660" s="58"/>
    </row>
    <row r="661" spans="23:26" hidden="1" x14ac:dyDescent="0.35">
      <c r="W661" s="51"/>
      <c r="X661" s="58"/>
      <c r="Y661" s="51"/>
      <c r="Z661" s="58"/>
    </row>
    <row r="662" spans="23:26" hidden="1" x14ac:dyDescent="0.35">
      <c r="W662" s="51"/>
      <c r="X662" s="58"/>
      <c r="Y662" s="51"/>
      <c r="Z662" s="58"/>
    </row>
    <row r="663" spans="23:26" hidden="1" x14ac:dyDescent="0.35">
      <c r="W663" s="51"/>
      <c r="X663" s="58"/>
      <c r="Y663" s="51"/>
      <c r="Z663" s="58"/>
    </row>
    <row r="664" spans="23:26" hidden="1" x14ac:dyDescent="0.35">
      <c r="W664" s="51"/>
      <c r="X664" s="58"/>
      <c r="Y664" s="51"/>
      <c r="Z664" s="58"/>
    </row>
    <row r="665" spans="23:26" hidden="1" x14ac:dyDescent="0.35">
      <c r="W665" s="51"/>
      <c r="X665" s="58"/>
      <c r="Y665" s="51"/>
      <c r="Z665" s="58"/>
    </row>
    <row r="666" spans="23:26" hidden="1" x14ac:dyDescent="0.35">
      <c r="W666" s="51"/>
      <c r="X666" s="58"/>
      <c r="Y666" s="51"/>
      <c r="Z666" s="58"/>
    </row>
    <row r="667" spans="23:26" hidden="1" x14ac:dyDescent="0.35">
      <c r="W667" s="51"/>
      <c r="X667" s="58"/>
      <c r="Y667" s="51"/>
      <c r="Z667" s="58"/>
    </row>
    <row r="668" spans="23:26" hidden="1" x14ac:dyDescent="0.35">
      <c r="W668" s="51"/>
      <c r="X668" s="58"/>
      <c r="Y668" s="51"/>
      <c r="Z668" s="58"/>
    </row>
    <row r="669" spans="23:26" hidden="1" x14ac:dyDescent="0.35">
      <c r="W669" s="51"/>
      <c r="X669" s="58"/>
      <c r="Y669" s="51"/>
      <c r="Z669" s="58"/>
    </row>
    <row r="670" spans="23:26" hidden="1" x14ac:dyDescent="0.35">
      <c r="W670" s="51"/>
      <c r="X670" s="58"/>
      <c r="Y670" s="51"/>
      <c r="Z670" s="58"/>
    </row>
    <row r="671" spans="23:26" hidden="1" x14ac:dyDescent="0.35">
      <c r="W671" s="51"/>
      <c r="X671" s="58"/>
      <c r="Y671" s="51"/>
      <c r="Z671" s="58"/>
    </row>
    <row r="672" spans="23:26" hidden="1" x14ac:dyDescent="0.35">
      <c r="W672" s="51"/>
      <c r="X672" s="58"/>
      <c r="Y672" s="51"/>
      <c r="Z672" s="58"/>
    </row>
    <row r="673" spans="23:26" hidden="1" x14ac:dyDescent="0.35">
      <c r="W673" s="51"/>
      <c r="X673" s="58"/>
      <c r="Y673" s="51"/>
      <c r="Z673" s="58"/>
    </row>
    <row r="674" spans="23:26" hidden="1" x14ac:dyDescent="0.35">
      <c r="W674" s="51"/>
      <c r="X674" s="58"/>
      <c r="Y674" s="51"/>
      <c r="Z674" s="58"/>
    </row>
    <row r="675" spans="23:26" hidden="1" x14ac:dyDescent="0.35">
      <c r="W675" s="51"/>
      <c r="X675" s="58"/>
      <c r="Y675" s="51"/>
      <c r="Z675" s="58"/>
    </row>
    <row r="676" spans="23:26" hidden="1" x14ac:dyDescent="0.35">
      <c r="W676" s="51"/>
      <c r="X676" s="61"/>
      <c r="Y676" s="51"/>
      <c r="Z676" s="58"/>
    </row>
    <row r="677" spans="23:26" hidden="1" x14ac:dyDescent="0.35">
      <c r="W677" s="51"/>
      <c r="X677" s="61"/>
      <c r="Y677" s="51"/>
      <c r="Z677" s="58"/>
    </row>
    <row r="678" spans="23:26" hidden="1" x14ac:dyDescent="0.35">
      <c r="W678" s="51"/>
      <c r="X678" s="61"/>
      <c r="Y678" s="51"/>
      <c r="Z678" s="58"/>
    </row>
    <row r="679" spans="23:26" hidden="1" x14ac:dyDescent="0.35">
      <c r="W679" s="51"/>
      <c r="X679" s="61"/>
      <c r="Y679" s="51"/>
      <c r="Z679" s="58"/>
    </row>
    <row r="680" spans="23:26" hidden="1" x14ac:dyDescent="0.35">
      <c r="W680" s="51"/>
      <c r="X680" s="61"/>
      <c r="Y680" s="51"/>
      <c r="Z680" s="58"/>
    </row>
    <row r="681" spans="23:26" hidden="1" x14ac:dyDescent="0.35">
      <c r="W681" s="51"/>
      <c r="X681" s="61"/>
      <c r="Y681" s="51"/>
      <c r="Z681" s="58"/>
    </row>
    <row r="682" spans="23:26" hidden="1" x14ac:dyDescent="0.35">
      <c r="W682" s="51"/>
      <c r="X682" s="61"/>
      <c r="Y682" s="51"/>
      <c r="Z682" s="58"/>
    </row>
    <row r="683" spans="23:26" hidden="1" x14ac:dyDescent="0.35">
      <c r="W683" s="51"/>
      <c r="X683" s="61"/>
      <c r="Y683" s="51"/>
      <c r="Z683" s="58"/>
    </row>
    <row r="684" spans="23:26" hidden="1" x14ac:dyDescent="0.35">
      <c r="W684" s="51"/>
      <c r="X684" s="61"/>
      <c r="Y684" s="51"/>
      <c r="Z684" s="58"/>
    </row>
    <row r="685" spans="23:26" hidden="1" x14ac:dyDescent="0.35">
      <c r="W685" s="51"/>
      <c r="X685" s="61"/>
      <c r="Y685" s="51"/>
      <c r="Z685" s="58"/>
    </row>
    <row r="686" spans="23:26" hidden="1" x14ac:dyDescent="0.35">
      <c r="W686" s="51"/>
      <c r="X686" s="61"/>
      <c r="Y686" s="51"/>
      <c r="Z686" s="58"/>
    </row>
    <row r="687" spans="23:26" hidden="1" x14ac:dyDescent="0.35">
      <c r="W687" s="51"/>
      <c r="X687" s="61"/>
      <c r="Y687" s="51"/>
      <c r="Z687" s="58"/>
    </row>
    <row r="688" spans="23:26" hidden="1" x14ac:dyDescent="0.35">
      <c r="W688" s="51"/>
      <c r="X688" s="61"/>
      <c r="Y688" s="51"/>
      <c r="Z688" s="58"/>
    </row>
    <row r="689" spans="23:26" hidden="1" x14ac:dyDescent="0.35">
      <c r="W689" s="51"/>
      <c r="X689" s="61"/>
      <c r="Y689" s="51"/>
      <c r="Z689" s="58"/>
    </row>
    <row r="690" spans="23:26" hidden="1" x14ac:dyDescent="0.35">
      <c r="W690" s="51"/>
      <c r="X690" s="61"/>
      <c r="Y690" s="51"/>
      <c r="Z690" s="58"/>
    </row>
    <row r="691" spans="23:26" hidden="1" x14ac:dyDescent="0.35">
      <c r="W691" s="51"/>
      <c r="X691" s="61"/>
      <c r="Y691" s="51"/>
      <c r="Z691" s="58"/>
    </row>
    <row r="692" spans="23:26" hidden="1" x14ac:dyDescent="0.35">
      <c r="W692" s="51"/>
      <c r="X692" s="61"/>
      <c r="Y692" s="51"/>
      <c r="Z692" s="58"/>
    </row>
    <row r="693" spans="23:26" hidden="1" x14ac:dyDescent="0.35">
      <c r="W693" s="51"/>
      <c r="X693" s="61"/>
      <c r="Y693" s="51"/>
      <c r="Z693" s="58"/>
    </row>
    <row r="694" spans="23:26" hidden="1" x14ac:dyDescent="0.35">
      <c r="W694" s="51"/>
      <c r="X694" s="61"/>
      <c r="Y694" s="51"/>
      <c r="Z694" s="58"/>
    </row>
    <row r="695" spans="23:26" hidden="1" x14ac:dyDescent="0.35">
      <c r="W695" s="51"/>
      <c r="X695" s="61"/>
      <c r="Y695" s="51"/>
      <c r="Z695" s="58"/>
    </row>
    <row r="696" spans="23:26" hidden="1" x14ac:dyDescent="0.35">
      <c r="W696" s="51"/>
      <c r="X696" s="61"/>
      <c r="Y696" s="51"/>
      <c r="Z696" s="58"/>
    </row>
    <row r="697" spans="23:26" hidden="1" x14ac:dyDescent="0.35">
      <c r="W697" s="51"/>
      <c r="X697" s="61"/>
      <c r="Y697" s="51"/>
      <c r="Z697" s="58"/>
    </row>
    <row r="698" spans="23:26" hidden="1" x14ac:dyDescent="0.35">
      <c r="W698" s="51"/>
      <c r="X698" s="61"/>
      <c r="Y698" s="51"/>
      <c r="Z698" s="58"/>
    </row>
    <row r="699" spans="23:26" hidden="1" x14ac:dyDescent="0.35">
      <c r="W699" s="51"/>
      <c r="X699" s="61"/>
      <c r="Y699" s="51"/>
      <c r="Z699" s="58"/>
    </row>
    <row r="700" spans="23:26" hidden="1" x14ac:dyDescent="0.35">
      <c r="W700" s="51"/>
      <c r="X700" s="61"/>
      <c r="Y700" s="51"/>
      <c r="Z700" s="58"/>
    </row>
    <row r="701" spans="23:26" hidden="1" x14ac:dyDescent="0.35">
      <c r="W701" s="51"/>
      <c r="X701" s="61"/>
      <c r="Y701" s="51"/>
      <c r="Z701" s="58"/>
    </row>
    <row r="702" spans="23:26" hidden="1" x14ac:dyDescent="0.35">
      <c r="W702" s="51"/>
      <c r="X702" s="61"/>
      <c r="Y702" s="51"/>
      <c r="Z702" s="58"/>
    </row>
    <row r="703" spans="23:26" hidden="1" x14ac:dyDescent="0.35">
      <c r="W703" s="51"/>
      <c r="X703" s="61"/>
      <c r="Y703" s="51"/>
      <c r="Z703" s="58"/>
    </row>
    <row r="704" spans="23:26" hidden="1" x14ac:dyDescent="0.35">
      <c r="W704" s="51"/>
      <c r="X704" s="61"/>
      <c r="Y704" s="51"/>
      <c r="Z704" s="58"/>
    </row>
    <row r="705" spans="23:26" hidden="1" x14ac:dyDescent="0.35">
      <c r="W705" s="51"/>
      <c r="X705" s="61"/>
      <c r="Y705" s="51"/>
      <c r="Z705" s="58"/>
    </row>
    <row r="706" spans="23:26" hidden="1" x14ac:dyDescent="0.35">
      <c r="W706" s="51"/>
      <c r="X706" s="61"/>
      <c r="Y706" s="51"/>
      <c r="Z706" s="58"/>
    </row>
    <row r="707" spans="23:26" hidden="1" x14ac:dyDescent="0.35">
      <c r="W707" s="51"/>
      <c r="X707" s="61"/>
      <c r="Y707" s="51"/>
      <c r="Z707" s="58"/>
    </row>
    <row r="708" spans="23:26" hidden="1" x14ac:dyDescent="0.35">
      <c r="W708" s="51"/>
      <c r="X708" s="61"/>
      <c r="Y708" s="51"/>
      <c r="Z708" s="58"/>
    </row>
    <row r="709" spans="23:26" hidden="1" x14ac:dyDescent="0.35">
      <c r="W709" s="51"/>
      <c r="X709" s="61"/>
      <c r="Y709" s="51"/>
      <c r="Z709" s="58"/>
    </row>
    <row r="710" spans="23:26" hidden="1" x14ac:dyDescent="0.35">
      <c r="W710" s="51"/>
      <c r="X710" s="61"/>
      <c r="Y710" s="51"/>
      <c r="Z710" s="58"/>
    </row>
    <row r="711" spans="23:26" hidden="1" x14ac:dyDescent="0.35">
      <c r="W711" s="51"/>
      <c r="X711" s="61"/>
      <c r="Y711" s="51"/>
      <c r="Z711" s="58"/>
    </row>
    <row r="712" spans="23:26" hidden="1" x14ac:dyDescent="0.35">
      <c r="W712" s="51"/>
      <c r="X712" s="61"/>
      <c r="Y712" s="51"/>
      <c r="Z712" s="58"/>
    </row>
    <row r="713" spans="23:26" hidden="1" x14ac:dyDescent="0.35">
      <c r="W713" s="51"/>
      <c r="X713" s="61"/>
      <c r="Y713" s="51"/>
      <c r="Z713" s="58"/>
    </row>
    <row r="714" spans="23:26" hidden="1" x14ac:dyDescent="0.35">
      <c r="W714" s="51"/>
      <c r="X714" s="61"/>
      <c r="Y714" s="51"/>
      <c r="Z714" s="58"/>
    </row>
    <row r="715" spans="23:26" hidden="1" x14ac:dyDescent="0.35">
      <c r="W715" s="51"/>
      <c r="X715" s="61"/>
      <c r="Y715" s="51"/>
      <c r="Z715" s="58"/>
    </row>
    <row r="716" spans="23:26" hidden="1" x14ac:dyDescent="0.35">
      <c r="W716" s="51"/>
      <c r="X716" s="61"/>
      <c r="Y716" s="51"/>
      <c r="Z716" s="58"/>
    </row>
    <row r="717" spans="23:26" hidden="1" x14ac:dyDescent="0.35">
      <c r="W717" s="51"/>
      <c r="X717" s="61"/>
      <c r="Y717" s="51"/>
      <c r="Z717" s="58"/>
    </row>
    <row r="718" spans="23:26" hidden="1" x14ac:dyDescent="0.35">
      <c r="W718" s="51"/>
      <c r="X718" s="61"/>
      <c r="Y718" s="51"/>
      <c r="Z718" s="58"/>
    </row>
    <row r="719" spans="23:26" hidden="1" x14ac:dyDescent="0.35">
      <c r="W719" s="51"/>
      <c r="X719" s="61"/>
      <c r="Y719" s="51"/>
      <c r="Z719" s="58"/>
    </row>
    <row r="720" spans="23:26" hidden="1" x14ac:dyDescent="0.35">
      <c r="W720" s="51"/>
      <c r="X720" s="61"/>
      <c r="Y720" s="51"/>
      <c r="Z720" s="58"/>
    </row>
    <row r="721" spans="23:26" hidden="1" x14ac:dyDescent="0.35">
      <c r="W721" s="51"/>
      <c r="X721" s="61"/>
      <c r="Y721" s="51"/>
      <c r="Z721" s="58"/>
    </row>
    <row r="722" spans="23:26" hidden="1" x14ac:dyDescent="0.35">
      <c r="W722" s="51"/>
      <c r="X722" s="61"/>
      <c r="Y722" s="51"/>
      <c r="Z722" s="58"/>
    </row>
    <row r="723" spans="23:26" hidden="1" x14ac:dyDescent="0.35">
      <c r="W723" s="51"/>
      <c r="X723" s="61"/>
      <c r="Y723" s="51"/>
      <c r="Z723" s="58"/>
    </row>
    <row r="724" spans="23:26" hidden="1" x14ac:dyDescent="0.35">
      <c r="W724" s="51"/>
      <c r="X724" s="61"/>
      <c r="Y724" s="51"/>
      <c r="Z724" s="58"/>
    </row>
    <row r="725" spans="23:26" hidden="1" x14ac:dyDescent="0.35">
      <c r="W725" s="51"/>
      <c r="X725" s="61"/>
      <c r="Y725" s="51"/>
      <c r="Z725" s="58"/>
    </row>
    <row r="726" spans="23:26" hidden="1" x14ac:dyDescent="0.35">
      <c r="W726" s="51"/>
      <c r="X726" s="61"/>
      <c r="Y726" s="51"/>
      <c r="Z726" s="58"/>
    </row>
    <row r="727" spans="23:26" hidden="1" x14ac:dyDescent="0.35">
      <c r="W727" s="51"/>
      <c r="X727" s="61"/>
      <c r="Y727" s="51"/>
      <c r="Z727" s="58"/>
    </row>
    <row r="728" spans="23:26" hidden="1" x14ac:dyDescent="0.35">
      <c r="W728" s="51"/>
      <c r="X728" s="61"/>
      <c r="Y728" s="51"/>
      <c r="Z728" s="58"/>
    </row>
    <row r="729" spans="23:26" hidden="1" x14ac:dyDescent="0.35">
      <c r="W729" s="51"/>
      <c r="X729" s="61"/>
      <c r="Y729" s="51"/>
      <c r="Z729" s="58"/>
    </row>
    <row r="730" spans="23:26" hidden="1" x14ac:dyDescent="0.35">
      <c r="W730" s="51"/>
      <c r="X730" s="61"/>
      <c r="Y730" s="51"/>
      <c r="Z730" s="58"/>
    </row>
    <row r="731" spans="23:26" hidden="1" x14ac:dyDescent="0.35">
      <c r="W731" s="51"/>
      <c r="X731" s="61"/>
      <c r="Y731" s="51"/>
      <c r="Z731" s="58"/>
    </row>
    <row r="732" spans="23:26" hidden="1" x14ac:dyDescent="0.35">
      <c r="W732" s="51"/>
      <c r="X732" s="61"/>
      <c r="Y732" s="51"/>
      <c r="Z732" s="58"/>
    </row>
    <row r="733" spans="23:26" hidden="1" x14ac:dyDescent="0.35">
      <c r="W733" s="51"/>
      <c r="X733" s="61"/>
      <c r="Y733" s="51"/>
      <c r="Z733" s="58"/>
    </row>
    <row r="734" spans="23:26" hidden="1" x14ac:dyDescent="0.35">
      <c r="W734" s="51"/>
      <c r="X734" s="61"/>
      <c r="Y734" s="51"/>
      <c r="Z734" s="58"/>
    </row>
    <row r="735" spans="23:26" hidden="1" x14ac:dyDescent="0.35">
      <c r="W735" s="51"/>
      <c r="X735" s="61"/>
      <c r="Y735" s="51"/>
      <c r="Z735" s="58"/>
    </row>
    <row r="736" spans="23:26" hidden="1" x14ac:dyDescent="0.35">
      <c r="W736" s="51"/>
      <c r="X736" s="61"/>
      <c r="Y736" s="51"/>
      <c r="Z736" s="58"/>
    </row>
    <row r="737" spans="23:26" hidden="1" x14ac:dyDescent="0.35">
      <c r="W737" s="51"/>
      <c r="X737" s="58"/>
      <c r="Y737" s="51"/>
      <c r="Z737" s="58"/>
    </row>
    <row r="738" spans="23:26" hidden="1" x14ac:dyDescent="0.35">
      <c r="W738" s="51"/>
      <c r="X738" s="58"/>
      <c r="Y738" s="51"/>
      <c r="Z738" s="58"/>
    </row>
    <row r="739" spans="23:26" hidden="1" x14ac:dyDescent="0.35">
      <c r="W739" s="51"/>
      <c r="X739" s="58"/>
      <c r="Y739" s="51"/>
      <c r="Z739" s="58"/>
    </row>
    <row r="740" spans="23:26" hidden="1" x14ac:dyDescent="0.35">
      <c r="W740" s="51"/>
      <c r="X740" s="58"/>
      <c r="Y740" s="51"/>
      <c r="Z740" s="58"/>
    </row>
    <row r="741" spans="23:26" hidden="1" x14ac:dyDescent="0.35">
      <c r="W741" s="51"/>
      <c r="X741" s="58"/>
      <c r="Y741" s="51"/>
      <c r="Z741" s="58"/>
    </row>
    <row r="742" spans="23:26" hidden="1" x14ac:dyDescent="0.35">
      <c r="W742" s="51"/>
      <c r="X742" s="58"/>
      <c r="Y742" s="51"/>
      <c r="Z742" s="58"/>
    </row>
    <row r="743" spans="23:26" hidden="1" x14ac:dyDescent="0.35">
      <c r="W743" s="51"/>
      <c r="X743" s="58"/>
      <c r="Y743" s="51"/>
      <c r="Z743" s="58"/>
    </row>
    <row r="744" spans="23:26" hidden="1" x14ac:dyDescent="0.35">
      <c r="W744" s="51"/>
      <c r="X744" s="58"/>
      <c r="Y744" s="51"/>
      <c r="Z744" s="58"/>
    </row>
    <row r="745" spans="23:26" hidden="1" x14ac:dyDescent="0.35">
      <c r="W745" s="51"/>
      <c r="X745" s="58"/>
      <c r="Y745" s="51"/>
      <c r="Z745" s="58"/>
    </row>
    <row r="746" spans="23:26" hidden="1" x14ac:dyDescent="0.35">
      <c r="W746" s="51"/>
      <c r="X746" s="58"/>
      <c r="Y746" s="51"/>
      <c r="Z746" s="58"/>
    </row>
    <row r="747" spans="23:26" hidden="1" x14ac:dyDescent="0.35">
      <c r="W747" s="51"/>
      <c r="X747" s="58"/>
      <c r="Y747" s="51"/>
      <c r="Z747" s="58"/>
    </row>
    <row r="748" spans="23:26" hidden="1" x14ac:dyDescent="0.35">
      <c r="W748" s="51"/>
      <c r="X748" s="58"/>
      <c r="Y748" s="51"/>
      <c r="Z748" s="58"/>
    </row>
    <row r="749" spans="23:26" hidden="1" x14ac:dyDescent="0.35">
      <c r="W749" s="51"/>
      <c r="X749" s="58"/>
      <c r="Y749" s="51"/>
      <c r="Z749" s="58"/>
    </row>
    <row r="750" spans="23:26" hidden="1" x14ac:dyDescent="0.35">
      <c r="W750" s="51"/>
      <c r="X750" s="58"/>
      <c r="Y750" s="51"/>
      <c r="Z750" s="58"/>
    </row>
    <row r="751" spans="23:26" hidden="1" x14ac:dyDescent="0.35">
      <c r="W751" s="51"/>
      <c r="X751" s="58"/>
      <c r="Y751" s="51"/>
      <c r="Z751" s="58"/>
    </row>
    <row r="752" spans="23:26" hidden="1" x14ac:dyDescent="0.35">
      <c r="W752" s="51"/>
      <c r="X752" s="58"/>
      <c r="Y752" s="51"/>
      <c r="Z752" s="58"/>
    </row>
    <row r="753" spans="23:26" hidden="1" x14ac:dyDescent="0.35">
      <c r="W753" s="51"/>
      <c r="X753" s="58"/>
      <c r="Y753" s="51"/>
      <c r="Z753" s="58"/>
    </row>
    <row r="754" spans="23:26" hidden="1" x14ac:dyDescent="0.35">
      <c r="W754" s="51"/>
      <c r="X754" s="58"/>
      <c r="Y754" s="51"/>
      <c r="Z754" s="58"/>
    </row>
    <row r="755" spans="23:26" hidden="1" x14ac:dyDescent="0.35">
      <c r="W755" s="51"/>
      <c r="X755" s="58"/>
      <c r="Y755" s="51"/>
      <c r="Z755" s="58"/>
    </row>
    <row r="756" spans="23:26" hidden="1" x14ac:dyDescent="0.35">
      <c r="W756" s="51"/>
      <c r="X756" s="58"/>
      <c r="Y756" s="51"/>
      <c r="Z756" s="58"/>
    </row>
    <row r="757" spans="23:26" hidden="1" x14ac:dyDescent="0.35">
      <c r="W757" s="51"/>
      <c r="X757" s="58"/>
      <c r="Y757" s="51"/>
      <c r="Z757" s="58"/>
    </row>
    <row r="758" spans="23:26" hidden="1" x14ac:dyDescent="0.35">
      <c r="W758" s="51"/>
      <c r="X758" s="58"/>
      <c r="Y758" s="51"/>
      <c r="Z758" s="58"/>
    </row>
    <row r="759" spans="23:26" hidden="1" x14ac:dyDescent="0.35">
      <c r="W759" s="51"/>
      <c r="X759" s="58"/>
      <c r="Y759" s="51"/>
      <c r="Z759" s="58"/>
    </row>
    <row r="760" spans="23:26" hidden="1" x14ac:dyDescent="0.35">
      <c r="W760" s="51"/>
      <c r="X760" s="58"/>
      <c r="Y760" s="51"/>
      <c r="Z760" s="58"/>
    </row>
    <row r="761" spans="23:26" hidden="1" x14ac:dyDescent="0.35">
      <c r="W761" s="51"/>
      <c r="X761" s="58"/>
      <c r="Y761" s="51"/>
      <c r="Z761" s="58"/>
    </row>
    <row r="762" spans="23:26" hidden="1" x14ac:dyDescent="0.35">
      <c r="W762" s="51"/>
      <c r="X762" s="58"/>
      <c r="Y762" s="51"/>
      <c r="Z762" s="58"/>
    </row>
    <row r="763" spans="23:26" hidden="1" x14ac:dyDescent="0.35">
      <c r="W763" s="51"/>
      <c r="X763" s="58"/>
      <c r="Y763" s="51"/>
      <c r="Z763" s="58"/>
    </row>
    <row r="764" spans="23:26" hidden="1" x14ac:dyDescent="0.35">
      <c r="W764" s="51"/>
      <c r="X764" s="58"/>
      <c r="Y764" s="51"/>
      <c r="Z764" s="58"/>
    </row>
    <row r="765" spans="23:26" hidden="1" x14ac:dyDescent="0.35">
      <c r="W765" s="51"/>
      <c r="X765" s="58"/>
      <c r="Y765" s="51"/>
      <c r="Z765" s="58"/>
    </row>
    <row r="766" spans="23:26" hidden="1" x14ac:dyDescent="0.35">
      <c r="W766" s="51"/>
      <c r="X766" s="58"/>
      <c r="Y766" s="51"/>
      <c r="Z766" s="58"/>
    </row>
    <row r="767" spans="23:26" hidden="1" x14ac:dyDescent="0.35">
      <c r="W767" s="51"/>
      <c r="X767" s="58"/>
      <c r="Y767" s="51"/>
      <c r="Z767" s="58"/>
    </row>
    <row r="768" spans="23:26" hidden="1" x14ac:dyDescent="0.35">
      <c r="W768" s="51"/>
      <c r="X768" s="58"/>
      <c r="Y768" s="51"/>
      <c r="Z768" s="58"/>
    </row>
    <row r="769" spans="23:26" hidden="1" x14ac:dyDescent="0.35">
      <c r="W769" s="51"/>
      <c r="X769" s="58"/>
      <c r="Y769" s="51"/>
      <c r="Z769" s="58"/>
    </row>
    <row r="770" spans="23:26" hidden="1" x14ac:dyDescent="0.35">
      <c r="W770" s="51"/>
      <c r="X770" s="58"/>
      <c r="Y770" s="51"/>
      <c r="Z770" s="58"/>
    </row>
    <row r="771" spans="23:26" hidden="1" x14ac:dyDescent="0.35">
      <c r="W771" s="51"/>
      <c r="X771" s="58"/>
      <c r="Y771" s="51"/>
      <c r="Z771" s="58"/>
    </row>
    <row r="772" spans="23:26" hidden="1" x14ac:dyDescent="0.35">
      <c r="W772" s="51"/>
      <c r="X772" s="58"/>
      <c r="Y772" s="51"/>
      <c r="Z772" s="58"/>
    </row>
    <row r="773" spans="23:26" hidden="1" x14ac:dyDescent="0.35">
      <c r="W773" s="51"/>
      <c r="X773" s="58"/>
      <c r="Y773" s="51"/>
      <c r="Z773" s="58"/>
    </row>
    <row r="774" spans="23:26" hidden="1" x14ac:dyDescent="0.35">
      <c r="W774" s="51"/>
      <c r="X774" s="58"/>
      <c r="Y774" s="51"/>
      <c r="Z774" s="58"/>
    </row>
    <row r="775" spans="23:26" hidden="1" x14ac:dyDescent="0.35">
      <c r="W775" s="51"/>
      <c r="X775" s="58"/>
      <c r="Y775" s="51"/>
      <c r="Z775" s="58"/>
    </row>
    <row r="776" spans="23:26" hidden="1" x14ac:dyDescent="0.35">
      <c r="W776" s="51"/>
      <c r="X776" s="58"/>
      <c r="Y776" s="51"/>
      <c r="Z776" s="58"/>
    </row>
    <row r="777" spans="23:26" hidden="1" x14ac:dyDescent="0.35">
      <c r="W777" s="51"/>
      <c r="X777" s="58"/>
      <c r="Y777" s="51"/>
      <c r="Z777" s="58"/>
    </row>
    <row r="778" spans="23:26" hidden="1" x14ac:dyDescent="0.35">
      <c r="W778" s="51"/>
      <c r="X778" s="58"/>
      <c r="Y778" s="51"/>
      <c r="Z778" s="58"/>
    </row>
    <row r="779" spans="23:26" hidden="1" x14ac:dyDescent="0.35">
      <c r="W779" s="51"/>
      <c r="X779" s="58"/>
      <c r="Y779" s="51"/>
      <c r="Z779" s="58"/>
    </row>
    <row r="780" spans="23:26" hidden="1" x14ac:dyDescent="0.35">
      <c r="W780" s="51"/>
      <c r="X780" s="58"/>
      <c r="Y780" s="51"/>
      <c r="Z780" s="58"/>
    </row>
    <row r="781" spans="23:26" hidden="1" x14ac:dyDescent="0.35">
      <c r="W781" s="51"/>
      <c r="X781" s="58"/>
      <c r="Y781" s="51"/>
      <c r="Z781" s="58"/>
    </row>
    <row r="782" spans="23:26" hidden="1" x14ac:dyDescent="0.35">
      <c r="W782" s="51"/>
      <c r="X782" s="58"/>
      <c r="Y782" s="51"/>
      <c r="Z782" s="58"/>
    </row>
    <row r="783" spans="23:26" hidden="1" x14ac:dyDescent="0.35">
      <c r="W783" s="51"/>
      <c r="X783" s="58"/>
      <c r="Y783" s="51"/>
      <c r="Z783" s="58"/>
    </row>
    <row r="784" spans="23:26" hidden="1" x14ac:dyDescent="0.35">
      <c r="W784" s="51"/>
      <c r="X784" s="58"/>
      <c r="Y784" s="51"/>
      <c r="Z784" s="58"/>
    </row>
    <row r="785" spans="23:26" hidden="1" x14ac:dyDescent="0.35">
      <c r="W785" s="51"/>
      <c r="X785" s="58"/>
      <c r="Y785" s="51"/>
      <c r="Z785" s="58"/>
    </row>
    <row r="786" spans="23:26" hidden="1" x14ac:dyDescent="0.35">
      <c r="W786" s="51"/>
      <c r="X786" s="58"/>
      <c r="Y786" s="51"/>
      <c r="Z786" s="58"/>
    </row>
    <row r="787" spans="23:26" hidden="1" x14ac:dyDescent="0.35">
      <c r="W787" s="51"/>
      <c r="X787" s="58"/>
      <c r="Y787" s="51"/>
      <c r="Z787" s="58"/>
    </row>
    <row r="788" spans="23:26" hidden="1" x14ac:dyDescent="0.35">
      <c r="W788" s="51"/>
      <c r="X788" s="58"/>
      <c r="Y788" s="51"/>
      <c r="Z788" s="58"/>
    </row>
    <row r="789" spans="23:26" hidden="1" x14ac:dyDescent="0.35">
      <c r="W789" s="51"/>
      <c r="X789" s="58"/>
      <c r="Y789" s="51"/>
      <c r="Z789" s="58"/>
    </row>
    <row r="790" spans="23:26" hidden="1" x14ac:dyDescent="0.35">
      <c r="W790" s="51"/>
      <c r="X790" s="58"/>
      <c r="Y790" s="51"/>
      <c r="Z790" s="58"/>
    </row>
    <row r="791" spans="23:26" hidden="1" x14ac:dyDescent="0.35">
      <c r="W791" s="51"/>
      <c r="X791" s="58"/>
      <c r="Y791" s="51"/>
      <c r="Z791" s="58"/>
    </row>
    <row r="792" spans="23:26" hidden="1" x14ac:dyDescent="0.35">
      <c r="W792" s="51"/>
      <c r="X792" s="58"/>
      <c r="Y792" s="51"/>
      <c r="Z792" s="58"/>
    </row>
    <row r="793" spans="23:26" hidden="1" x14ac:dyDescent="0.35">
      <c r="W793" s="51"/>
      <c r="X793" s="58"/>
      <c r="Y793" s="51"/>
      <c r="Z793" s="58"/>
    </row>
    <row r="794" spans="23:26" hidden="1" x14ac:dyDescent="0.35">
      <c r="W794" s="51"/>
      <c r="X794" s="58"/>
      <c r="Y794" s="51"/>
      <c r="Z794" s="58"/>
    </row>
    <row r="795" spans="23:26" hidden="1" x14ac:dyDescent="0.35">
      <c r="W795" s="51"/>
      <c r="X795" s="58"/>
      <c r="Y795" s="51"/>
      <c r="Z795" s="58"/>
    </row>
    <row r="796" spans="23:26" hidden="1" x14ac:dyDescent="0.35">
      <c r="W796" s="51"/>
      <c r="X796" s="58"/>
      <c r="Y796" s="51"/>
      <c r="Z796" s="58"/>
    </row>
    <row r="797" spans="23:26" hidden="1" x14ac:dyDescent="0.35">
      <c r="W797" s="51"/>
      <c r="X797" s="58"/>
      <c r="Y797" s="51"/>
      <c r="Z797" s="58"/>
    </row>
    <row r="798" spans="23:26" hidden="1" x14ac:dyDescent="0.35">
      <c r="W798" s="51"/>
      <c r="X798" s="58"/>
      <c r="Y798" s="51"/>
      <c r="Z798" s="58"/>
    </row>
    <row r="799" spans="23:26" hidden="1" x14ac:dyDescent="0.35">
      <c r="W799" s="51"/>
      <c r="X799" s="58"/>
      <c r="Y799" s="51"/>
      <c r="Z799" s="58"/>
    </row>
    <row r="800" spans="23:26" hidden="1" x14ac:dyDescent="0.35">
      <c r="W800" s="51"/>
      <c r="X800" s="58"/>
      <c r="Y800" s="51"/>
      <c r="Z800" s="58"/>
    </row>
    <row r="801" spans="23:26" hidden="1" x14ac:dyDescent="0.35">
      <c r="W801" s="51"/>
      <c r="X801" s="58"/>
      <c r="Y801" s="51"/>
      <c r="Z801" s="58"/>
    </row>
    <row r="802" spans="23:26" hidden="1" x14ac:dyDescent="0.35">
      <c r="W802" s="51"/>
      <c r="X802" s="58"/>
      <c r="Y802" s="51"/>
      <c r="Z802" s="58"/>
    </row>
    <row r="803" spans="23:26" hidden="1" x14ac:dyDescent="0.35">
      <c r="W803" s="51"/>
      <c r="X803" s="58"/>
      <c r="Y803" s="51"/>
      <c r="Z803" s="58"/>
    </row>
    <row r="804" spans="23:26" hidden="1" x14ac:dyDescent="0.35">
      <c r="W804" s="51"/>
      <c r="X804" s="58"/>
      <c r="Y804" s="51"/>
      <c r="Z804" s="58"/>
    </row>
    <row r="805" spans="23:26" hidden="1" x14ac:dyDescent="0.35">
      <c r="W805" s="51"/>
      <c r="X805" s="58"/>
      <c r="Y805" s="51"/>
      <c r="Z805" s="58"/>
    </row>
    <row r="806" spans="23:26" hidden="1" x14ac:dyDescent="0.35">
      <c r="W806" s="51"/>
      <c r="X806" s="58"/>
      <c r="Y806" s="51"/>
      <c r="Z806" s="58"/>
    </row>
    <row r="807" spans="23:26" hidden="1" x14ac:dyDescent="0.35">
      <c r="W807" s="51"/>
      <c r="X807" s="58"/>
      <c r="Y807" s="51"/>
      <c r="Z807" s="58"/>
    </row>
    <row r="808" spans="23:26" hidden="1" x14ac:dyDescent="0.35">
      <c r="W808" s="51"/>
      <c r="X808" s="58"/>
      <c r="Y808" s="51"/>
      <c r="Z808" s="58"/>
    </row>
    <row r="809" spans="23:26" hidden="1" x14ac:dyDescent="0.35">
      <c r="W809" s="51"/>
      <c r="X809" s="58"/>
      <c r="Y809" s="51"/>
      <c r="Z809" s="58"/>
    </row>
    <row r="810" spans="23:26" hidden="1" x14ac:dyDescent="0.35">
      <c r="W810" s="51"/>
      <c r="X810" s="58"/>
      <c r="Y810" s="51"/>
      <c r="Z810" s="58"/>
    </row>
    <row r="811" spans="23:26" hidden="1" x14ac:dyDescent="0.35">
      <c r="W811" s="51"/>
      <c r="X811" s="58"/>
      <c r="Y811" s="51"/>
      <c r="Z811" s="58"/>
    </row>
    <row r="812" spans="23:26" hidden="1" x14ac:dyDescent="0.35">
      <c r="W812" s="51"/>
      <c r="X812" s="58"/>
      <c r="Y812" s="51"/>
      <c r="Z812" s="58"/>
    </row>
    <row r="813" spans="23:26" hidden="1" x14ac:dyDescent="0.35">
      <c r="W813" s="51"/>
      <c r="X813" s="58"/>
      <c r="Y813" s="51"/>
      <c r="Z813" s="58"/>
    </row>
    <row r="814" spans="23:26" hidden="1" x14ac:dyDescent="0.35">
      <c r="W814" s="51"/>
      <c r="X814" s="58"/>
      <c r="Y814" s="51"/>
      <c r="Z814" s="58"/>
    </row>
    <row r="815" spans="23:26" hidden="1" x14ac:dyDescent="0.35">
      <c r="W815" s="51"/>
      <c r="X815" s="58"/>
      <c r="Y815" s="51"/>
      <c r="Z815" s="58"/>
    </row>
    <row r="816" spans="23:26" hidden="1" x14ac:dyDescent="0.35">
      <c r="W816" s="51"/>
      <c r="X816" s="58"/>
      <c r="Y816" s="51"/>
      <c r="Z816" s="58"/>
    </row>
    <row r="817" spans="23:26" hidden="1" x14ac:dyDescent="0.35">
      <c r="W817" s="51"/>
      <c r="X817" s="58"/>
      <c r="Y817" s="51"/>
      <c r="Z817" s="58"/>
    </row>
    <row r="818" spans="23:26" hidden="1" x14ac:dyDescent="0.35">
      <c r="W818" s="51"/>
      <c r="X818" s="58"/>
      <c r="Y818" s="51"/>
      <c r="Z818" s="58"/>
    </row>
    <row r="819" spans="23:26" hidden="1" x14ac:dyDescent="0.35">
      <c r="W819" s="51"/>
      <c r="X819" s="58"/>
      <c r="Y819" s="51"/>
      <c r="Z819" s="58"/>
    </row>
    <row r="820" spans="23:26" hidden="1" x14ac:dyDescent="0.35">
      <c r="W820" s="51"/>
      <c r="X820" s="58"/>
      <c r="Y820" s="51"/>
      <c r="Z820" s="58"/>
    </row>
    <row r="821" spans="23:26" hidden="1" x14ac:dyDescent="0.35">
      <c r="W821" s="51"/>
      <c r="X821" s="58"/>
      <c r="Y821" s="51"/>
      <c r="Z821" s="58"/>
    </row>
    <row r="822" spans="23:26" hidden="1" x14ac:dyDescent="0.35">
      <c r="W822" s="51"/>
      <c r="X822" s="58"/>
      <c r="Y822" s="51"/>
      <c r="Z822" s="58"/>
    </row>
    <row r="823" spans="23:26" hidden="1" x14ac:dyDescent="0.35">
      <c r="W823" s="51"/>
      <c r="X823" s="58"/>
      <c r="Y823" s="51"/>
      <c r="Z823" s="58"/>
    </row>
    <row r="824" spans="23:26" hidden="1" x14ac:dyDescent="0.35">
      <c r="W824" s="51"/>
      <c r="X824" s="58"/>
      <c r="Y824" s="51"/>
      <c r="Z824" s="58"/>
    </row>
    <row r="825" spans="23:26" hidden="1" x14ac:dyDescent="0.35">
      <c r="W825" s="51"/>
      <c r="X825" s="58"/>
      <c r="Y825" s="51"/>
      <c r="Z825" s="58"/>
    </row>
    <row r="826" spans="23:26" hidden="1" x14ac:dyDescent="0.35">
      <c r="W826" s="51"/>
      <c r="X826" s="58"/>
      <c r="Y826" s="51"/>
      <c r="Z826" s="58"/>
    </row>
    <row r="827" spans="23:26" hidden="1" x14ac:dyDescent="0.35">
      <c r="W827" s="51"/>
      <c r="X827" s="58"/>
      <c r="Y827" s="51"/>
      <c r="Z827" s="58"/>
    </row>
    <row r="828" spans="23:26" hidden="1" x14ac:dyDescent="0.35">
      <c r="W828" s="51"/>
      <c r="X828" s="58"/>
      <c r="Y828" s="51"/>
      <c r="Z828" s="58"/>
    </row>
    <row r="829" spans="23:26" hidden="1" x14ac:dyDescent="0.35">
      <c r="W829" s="51"/>
      <c r="X829" s="58"/>
      <c r="Y829" s="51"/>
      <c r="Z829" s="58"/>
    </row>
    <row r="830" spans="23:26" hidden="1" x14ac:dyDescent="0.35">
      <c r="W830" s="51"/>
      <c r="X830" s="58"/>
      <c r="Y830" s="51"/>
      <c r="Z830" s="58"/>
    </row>
    <row r="831" spans="23:26" hidden="1" x14ac:dyDescent="0.35">
      <c r="W831" s="51"/>
      <c r="X831" s="58"/>
      <c r="Y831" s="51"/>
      <c r="Z831" s="58"/>
    </row>
    <row r="832" spans="23:26" hidden="1" x14ac:dyDescent="0.35">
      <c r="W832" s="51"/>
      <c r="X832" s="58"/>
      <c r="Y832" s="51"/>
      <c r="Z832" s="58"/>
    </row>
    <row r="833" spans="23:26" hidden="1" x14ac:dyDescent="0.35">
      <c r="W833" s="51"/>
      <c r="X833" s="58"/>
      <c r="Y833" s="51"/>
      <c r="Z833" s="58"/>
    </row>
    <row r="834" spans="23:26" hidden="1" x14ac:dyDescent="0.35">
      <c r="W834" s="51"/>
      <c r="X834" s="58"/>
      <c r="Y834" s="51"/>
      <c r="Z834" s="58"/>
    </row>
    <row r="835" spans="23:26" hidden="1" x14ac:dyDescent="0.35">
      <c r="W835" s="51"/>
      <c r="X835" s="58"/>
      <c r="Y835" s="51"/>
      <c r="Z835" s="58"/>
    </row>
    <row r="836" spans="23:26" hidden="1" x14ac:dyDescent="0.35">
      <c r="W836" s="51"/>
      <c r="X836" s="58"/>
      <c r="Y836" s="51"/>
      <c r="Z836" s="58"/>
    </row>
    <row r="837" spans="23:26" hidden="1" x14ac:dyDescent="0.35">
      <c r="W837" s="51"/>
      <c r="X837" s="58"/>
      <c r="Y837" s="51"/>
      <c r="Z837" s="58"/>
    </row>
    <row r="838" spans="23:26" hidden="1" x14ac:dyDescent="0.35">
      <c r="W838" s="51"/>
      <c r="X838" s="58"/>
      <c r="Y838" s="51"/>
      <c r="Z838" s="58"/>
    </row>
    <row r="839" spans="23:26" hidden="1" x14ac:dyDescent="0.35">
      <c r="W839" s="51"/>
      <c r="X839" s="58"/>
      <c r="Y839" s="51"/>
      <c r="Z839" s="58"/>
    </row>
    <row r="840" spans="23:26" hidden="1" x14ac:dyDescent="0.35">
      <c r="W840" s="51"/>
      <c r="X840" s="58"/>
      <c r="Y840" s="51"/>
      <c r="Z840" s="58"/>
    </row>
    <row r="841" spans="23:26" hidden="1" x14ac:dyDescent="0.35">
      <c r="W841" s="51"/>
      <c r="X841" s="58"/>
      <c r="Y841" s="51"/>
      <c r="Z841" s="58"/>
    </row>
    <row r="842" spans="23:26" hidden="1" x14ac:dyDescent="0.35">
      <c r="W842" s="51"/>
      <c r="X842" s="58"/>
      <c r="Y842" s="51"/>
      <c r="Z842" s="58"/>
    </row>
    <row r="843" spans="23:26" hidden="1" x14ac:dyDescent="0.35">
      <c r="W843" s="51"/>
      <c r="X843" s="58"/>
      <c r="Y843" s="51"/>
      <c r="Z843" s="58"/>
    </row>
    <row r="844" spans="23:26" hidden="1" x14ac:dyDescent="0.35">
      <c r="W844" s="51"/>
      <c r="X844" s="58"/>
      <c r="Y844" s="51"/>
      <c r="Z844" s="58"/>
    </row>
    <row r="845" spans="23:26" hidden="1" x14ac:dyDescent="0.35">
      <c r="W845" s="51"/>
      <c r="X845" s="58"/>
      <c r="Y845" s="51"/>
      <c r="Z845" s="58"/>
    </row>
    <row r="846" spans="23:26" hidden="1" x14ac:dyDescent="0.35">
      <c r="W846" s="51"/>
      <c r="X846" s="58"/>
      <c r="Y846" s="51"/>
      <c r="Z846" s="58"/>
    </row>
    <row r="847" spans="23:26" hidden="1" x14ac:dyDescent="0.35">
      <c r="W847" s="51"/>
      <c r="X847" s="58"/>
      <c r="Y847" s="51"/>
      <c r="Z847" s="58"/>
    </row>
    <row r="848" spans="23:26" hidden="1" x14ac:dyDescent="0.35">
      <c r="W848" s="51"/>
      <c r="X848" s="58"/>
      <c r="Y848" s="51"/>
      <c r="Z848" s="58"/>
    </row>
    <row r="849" spans="23:26" hidden="1" x14ac:dyDescent="0.35">
      <c r="W849" s="51"/>
      <c r="X849" s="58"/>
      <c r="Y849" s="51"/>
      <c r="Z849" s="58"/>
    </row>
    <row r="850" spans="23:26" hidden="1" x14ac:dyDescent="0.35">
      <c r="W850" s="51"/>
      <c r="X850" s="58"/>
      <c r="Y850" s="51"/>
      <c r="Z850" s="58"/>
    </row>
    <row r="851" spans="23:26" hidden="1" x14ac:dyDescent="0.35">
      <c r="W851" s="51"/>
      <c r="X851" s="58"/>
      <c r="Y851" s="51"/>
      <c r="Z851" s="58"/>
    </row>
    <row r="852" spans="23:26" hidden="1" x14ac:dyDescent="0.35">
      <c r="W852" s="51"/>
      <c r="X852" s="58"/>
      <c r="Y852" s="51"/>
      <c r="Z852" s="58"/>
    </row>
    <row r="853" spans="23:26" hidden="1" x14ac:dyDescent="0.35">
      <c r="W853" s="51"/>
      <c r="X853" s="58"/>
      <c r="Y853" s="51"/>
      <c r="Z853" s="58"/>
    </row>
    <row r="854" spans="23:26" hidden="1" x14ac:dyDescent="0.35">
      <c r="W854" s="51"/>
      <c r="X854" s="58"/>
      <c r="Y854" s="51"/>
      <c r="Z854" s="58"/>
    </row>
    <row r="855" spans="23:26" hidden="1" x14ac:dyDescent="0.35">
      <c r="W855" s="51"/>
      <c r="X855" s="58"/>
      <c r="Y855" s="51"/>
      <c r="Z855" s="58"/>
    </row>
    <row r="856" spans="23:26" hidden="1" x14ac:dyDescent="0.35">
      <c r="W856" s="51"/>
      <c r="X856" s="58"/>
      <c r="Y856" s="51"/>
      <c r="Z856" s="58"/>
    </row>
    <row r="857" spans="23:26" hidden="1" x14ac:dyDescent="0.35">
      <c r="W857" s="51"/>
      <c r="X857" s="58"/>
      <c r="Y857" s="51"/>
      <c r="Z857" s="58"/>
    </row>
    <row r="858" spans="23:26" hidden="1" x14ac:dyDescent="0.35">
      <c r="W858" s="51"/>
      <c r="X858" s="58"/>
      <c r="Y858" s="51"/>
      <c r="Z858" s="58"/>
    </row>
    <row r="859" spans="23:26" hidden="1" x14ac:dyDescent="0.35">
      <c r="W859" s="51"/>
      <c r="X859" s="58"/>
      <c r="Y859" s="51"/>
      <c r="Z859" s="58"/>
    </row>
    <row r="860" spans="23:26" hidden="1" x14ac:dyDescent="0.35">
      <c r="W860" s="51"/>
      <c r="X860" s="58"/>
      <c r="Y860" s="51"/>
      <c r="Z860" s="58"/>
    </row>
    <row r="861" spans="23:26" hidden="1" x14ac:dyDescent="0.35">
      <c r="W861" s="51"/>
      <c r="X861" s="58"/>
      <c r="Y861" s="51"/>
      <c r="Z861" s="58"/>
    </row>
    <row r="862" spans="23:26" hidden="1" x14ac:dyDescent="0.35">
      <c r="W862" s="51"/>
      <c r="X862" s="58"/>
      <c r="Y862" s="51"/>
      <c r="Z862" s="58"/>
    </row>
    <row r="863" spans="23:26" hidden="1" x14ac:dyDescent="0.35">
      <c r="W863" s="51"/>
      <c r="X863" s="58"/>
      <c r="Y863" s="51"/>
      <c r="Z863" s="58"/>
    </row>
    <row r="864" spans="23:26" hidden="1" x14ac:dyDescent="0.35">
      <c r="W864" s="51"/>
      <c r="X864" s="58"/>
      <c r="Y864" s="51"/>
      <c r="Z864" s="58"/>
    </row>
    <row r="865" spans="23:26" hidden="1" x14ac:dyDescent="0.35">
      <c r="W865" s="51"/>
      <c r="X865" s="58"/>
      <c r="Y865" s="51"/>
      <c r="Z865" s="58"/>
    </row>
    <row r="866" spans="23:26" hidden="1" x14ac:dyDescent="0.35">
      <c r="W866" s="51"/>
      <c r="X866" s="58"/>
      <c r="Y866" s="51"/>
      <c r="Z866" s="58"/>
    </row>
    <row r="867" spans="23:26" hidden="1" x14ac:dyDescent="0.35">
      <c r="W867" s="51"/>
      <c r="X867" s="58"/>
      <c r="Y867" s="51"/>
      <c r="Z867" s="58"/>
    </row>
    <row r="868" spans="23:26" hidden="1" x14ac:dyDescent="0.35">
      <c r="W868" s="51"/>
      <c r="X868" s="58"/>
      <c r="Y868" s="51"/>
      <c r="Z868" s="58"/>
    </row>
    <row r="869" spans="23:26" hidden="1" x14ac:dyDescent="0.35">
      <c r="W869" s="51"/>
      <c r="X869" s="58"/>
      <c r="Y869" s="51"/>
      <c r="Z869" s="58"/>
    </row>
    <row r="870" spans="23:26" hidden="1" x14ac:dyDescent="0.35">
      <c r="W870" s="51"/>
      <c r="X870" s="58"/>
      <c r="Y870" s="51"/>
      <c r="Z870" s="58"/>
    </row>
    <row r="871" spans="23:26" hidden="1" x14ac:dyDescent="0.35">
      <c r="W871" s="51"/>
      <c r="X871" s="58"/>
      <c r="Y871" s="51"/>
      <c r="Z871" s="58"/>
    </row>
    <row r="872" spans="23:26" hidden="1" x14ac:dyDescent="0.35">
      <c r="W872" s="51"/>
      <c r="X872" s="58"/>
      <c r="Y872" s="51"/>
      <c r="Z872" s="58"/>
    </row>
    <row r="873" spans="23:26" hidden="1" x14ac:dyDescent="0.35">
      <c r="W873" s="51"/>
      <c r="X873" s="58"/>
      <c r="Y873" s="51"/>
      <c r="Z873" s="58"/>
    </row>
    <row r="874" spans="23:26" hidden="1" x14ac:dyDescent="0.35">
      <c r="W874" s="51"/>
      <c r="X874" s="58"/>
      <c r="Y874" s="51"/>
      <c r="Z874" s="58"/>
    </row>
    <row r="875" spans="23:26" hidden="1" x14ac:dyDescent="0.35">
      <c r="W875" s="51"/>
      <c r="X875" s="58"/>
      <c r="Y875" s="51"/>
      <c r="Z875" s="58"/>
    </row>
    <row r="876" spans="23:26" hidden="1" x14ac:dyDescent="0.35">
      <c r="W876" s="51"/>
      <c r="X876" s="58"/>
      <c r="Y876" s="51"/>
      <c r="Z876" s="58"/>
    </row>
    <row r="877" spans="23:26" hidden="1" x14ac:dyDescent="0.35">
      <c r="W877" s="51"/>
      <c r="X877" s="58"/>
      <c r="Y877" s="51"/>
      <c r="Z877" s="58"/>
    </row>
    <row r="878" spans="23:26" hidden="1" x14ac:dyDescent="0.35">
      <c r="W878" s="51"/>
      <c r="X878" s="58"/>
      <c r="Y878" s="51"/>
      <c r="Z878" s="58"/>
    </row>
    <row r="879" spans="23:26" hidden="1" x14ac:dyDescent="0.35">
      <c r="W879" s="51"/>
      <c r="X879" s="58"/>
      <c r="Y879" s="51"/>
      <c r="Z879" s="58"/>
    </row>
    <row r="880" spans="23:26" hidden="1" x14ac:dyDescent="0.35">
      <c r="W880" s="51"/>
      <c r="X880" s="58"/>
      <c r="Y880" s="51"/>
      <c r="Z880" s="58"/>
    </row>
    <row r="881" spans="23:26" hidden="1" x14ac:dyDescent="0.35">
      <c r="W881" s="51"/>
      <c r="X881" s="58"/>
      <c r="Y881" s="51"/>
      <c r="Z881" s="58"/>
    </row>
    <row r="882" spans="23:26" hidden="1" x14ac:dyDescent="0.35">
      <c r="W882" s="51"/>
      <c r="X882" s="58"/>
      <c r="Y882" s="51"/>
      <c r="Z882" s="58"/>
    </row>
    <row r="883" spans="23:26" hidden="1" x14ac:dyDescent="0.35">
      <c r="W883" s="51"/>
      <c r="X883" s="58"/>
      <c r="Y883" s="51"/>
      <c r="Z883" s="58"/>
    </row>
    <row r="884" spans="23:26" hidden="1" x14ac:dyDescent="0.35">
      <c r="W884" s="51"/>
      <c r="X884" s="58"/>
      <c r="Y884" s="51"/>
      <c r="Z884" s="58"/>
    </row>
    <row r="885" spans="23:26" hidden="1" x14ac:dyDescent="0.35">
      <c r="W885" s="51"/>
      <c r="X885" s="58"/>
      <c r="Y885" s="51"/>
      <c r="Z885" s="58"/>
    </row>
    <row r="886" spans="23:26" hidden="1" x14ac:dyDescent="0.35">
      <c r="W886" s="51"/>
      <c r="X886" s="58"/>
      <c r="Y886" s="51"/>
      <c r="Z886" s="58"/>
    </row>
    <row r="887" spans="23:26" hidden="1" x14ac:dyDescent="0.35">
      <c r="W887" s="51"/>
      <c r="X887" s="58"/>
      <c r="Y887" s="51"/>
      <c r="Z887" s="58"/>
    </row>
    <row r="888" spans="23:26" hidden="1" x14ac:dyDescent="0.35">
      <c r="W888" s="51"/>
      <c r="X888" s="58"/>
      <c r="Y888" s="51"/>
      <c r="Z888" s="58"/>
    </row>
    <row r="889" spans="23:26" hidden="1" x14ac:dyDescent="0.35">
      <c r="W889" s="51"/>
      <c r="X889" s="58"/>
      <c r="Y889" s="51"/>
      <c r="Z889" s="58"/>
    </row>
    <row r="890" spans="23:26" hidden="1" x14ac:dyDescent="0.35">
      <c r="W890" s="51"/>
      <c r="X890" s="58"/>
      <c r="Y890" s="51"/>
      <c r="Z890" s="58"/>
    </row>
    <row r="891" spans="23:26" hidden="1" x14ac:dyDescent="0.35">
      <c r="W891" s="51"/>
      <c r="X891" s="58"/>
      <c r="Y891" s="51"/>
      <c r="Z891" s="58"/>
    </row>
    <row r="892" spans="23:26" hidden="1" x14ac:dyDescent="0.35">
      <c r="W892" s="51"/>
      <c r="X892" s="58"/>
      <c r="Y892" s="51"/>
      <c r="Z892" s="58"/>
    </row>
    <row r="893" spans="23:26" hidden="1" x14ac:dyDescent="0.35">
      <c r="W893" s="51"/>
      <c r="X893" s="58"/>
      <c r="Y893" s="51"/>
      <c r="Z893" s="58"/>
    </row>
    <row r="894" spans="23:26" hidden="1" x14ac:dyDescent="0.35">
      <c r="W894" s="51"/>
      <c r="X894" s="58"/>
      <c r="Y894" s="51"/>
      <c r="Z894" s="58"/>
    </row>
    <row r="895" spans="23:26" hidden="1" x14ac:dyDescent="0.35">
      <c r="W895" s="51"/>
      <c r="X895" s="58"/>
      <c r="Y895" s="51"/>
      <c r="Z895" s="58"/>
    </row>
    <row r="896" spans="23:26" hidden="1" x14ac:dyDescent="0.35">
      <c r="W896" s="51"/>
      <c r="X896" s="58"/>
      <c r="Y896" s="51"/>
      <c r="Z896" s="58"/>
    </row>
    <row r="897" spans="23:26" hidden="1" x14ac:dyDescent="0.35">
      <c r="W897" s="51"/>
      <c r="X897" s="58"/>
      <c r="Y897" s="51"/>
      <c r="Z897" s="58"/>
    </row>
    <row r="898" spans="23:26" hidden="1" x14ac:dyDescent="0.35">
      <c r="W898" s="51"/>
      <c r="X898" s="58"/>
      <c r="Y898" s="51"/>
      <c r="Z898" s="58"/>
    </row>
    <row r="899" spans="23:26" hidden="1" x14ac:dyDescent="0.35">
      <c r="W899" s="51"/>
      <c r="X899" s="58"/>
      <c r="Y899" s="51"/>
      <c r="Z899" s="58"/>
    </row>
    <row r="900" spans="23:26" hidden="1" x14ac:dyDescent="0.35">
      <c r="W900" s="51"/>
      <c r="X900" s="58"/>
      <c r="Y900" s="51"/>
      <c r="Z900" s="58"/>
    </row>
    <row r="901" spans="23:26" hidden="1" x14ac:dyDescent="0.35">
      <c r="W901" s="51"/>
      <c r="X901" s="58"/>
      <c r="Y901" s="51"/>
      <c r="Z901" s="58"/>
    </row>
    <row r="902" spans="23:26" hidden="1" x14ac:dyDescent="0.35">
      <c r="W902" s="51"/>
      <c r="X902" s="58"/>
      <c r="Y902" s="51"/>
      <c r="Z902" s="58"/>
    </row>
    <row r="903" spans="23:26" hidden="1" x14ac:dyDescent="0.35">
      <c r="W903" s="51"/>
      <c r="X903" s="58"/>
      <c r="Y903" s="51"/>
      <c r="Z903" s="58"/>
    </row>
    <row r="904" spans="23:26" hidden="1" x14ac:dyDescent="0.35">
      <c r="W904" s="51"/>
      <c r="X904" s="58"/>
      <c r="Y904" s="51"/>
      <c r="Z904" s="58"/>
    </row>
    <row r="905" spans="23:26" hidden="1" x14ac:dyDescent="0.35">
      <c r="W905" s="51"/>
      <c r="X905" s="58"/>
      <c r="Y905" s="51"/>
      <c r="Z905" s="58"/>
    </row>
    <row r="906" spans="23:26" hidden="1" x14ac:dyDescent="0.35">
      <c r="W906" s="51"/>
      <c r="X906" s="58"/>
      <c r="Y906" s="51"/>
      <c r="Z906" s="58"/>
    </row>
    <row r="907" spans="23:26" hidden="1" x14ac:dyDescent="0.35">
      <c r="W907" s="51"/>
      <c r="X907" s="58"/>
      <c r="Y907" s="51"/>
      <c r="Z907" s="58"/>
    </row>
    <row r="908" spans="23:26" hidden="1" x14ac:dyDescent="0.35">
      <c r="W908" s="51"/>
      <c r="X908" s="58"/>
      <c r="Y908" s="51"/>
      <c r="Z908" s="58"/>
    </row>
    <row r="909" spans="23:26" hidden="1" x14ac:dyDescent="0.35">
      <c r="W909" s="51"/>
      <c r="X909" s="58"/>
      <c r="Y909" s="51"/>
      <c r="Z909" s="58"/>
    </row>
    <row r="910" spans="23:26" hidden="1" x14ac:dyDescent="0.35">
      <c r="W910" s="51"/>
      <c r="X910" s="58"/>
      <c r="Y910" s="51"/>
      <c r="Z910" s="58"/>
    </row>
    <row r="911" spans="23:26" hidden="1" x14ac:dyDescent="0.35">
      <c r="W911" s="51"/>
      <c r="X911" s="58"/>
      <c r="Y911" s="51"/>
      <c r="Z911" s="58"/>
    </row>
    <row r="912" spans="23:26" hidden="1" x14ac:dyDescent="0.35">
      <c r="W912" s="51"/>
      <c r="X912" s="58"/>
      <c r="Y912" s="51"/>
      <c r="Z912" s="58"/>
    </row>
    <row r="913" spans="23:26" hidden="1" x14ac:dyDescent="0.35">
      <c r="W913" s="51"/>
      <c r="X913" s="58"/>
      <c r="Y913" s="51"/>
      <c r="Z913" s="58"/>
    </row>
    <row r="914" spans="23:26" hidden="1" x14ac:dyDescent="0.35">
      <c r="W914" s="51"/>
      <c r="X914" s="58"/>
      <c r="Y914" s="51"/>
      <c r="Z914" s="58"/>
    </row>
    <row r="915" spans="23:26" hidden="1" x14ac:dyDescent="0.35">
      <c r="W915" s="51"/>
      <c r="X915" s="58"/>
      <c r="Y915" s="51"/>
      <c r="Z915" s="58"/>
    </row>
    <row r="916" spans="23:26" hidden="1" x14ac:dyDescent="0.35">
      <c r="W916" s="51"/>
      <c r="X916" s="58"/>
      <c r="Y916" s="51"/>
      <c r="Z916" s="58"/>
    </row>
    <row r="917" spans="23:26" hidden="1" x14ac:dyDescent="0.35">
      <c r="W917" s="51"/>
      <c r="X917" s="58"/>
      <c r="Y917" s="51"/>
      <c r="Z917" s="58"/>
    </row>
    <row r="918" spans="23:26" hidden="1" x14ac:dyDescent="0.35">
      <c r="W918" s="51"/>
      <c r="X918" s="58"/>
      <c r="Y918" s="51"/>
      <c r="Z918" s="58"/>
    </row>
    <row r="919" spans="23:26" hidden="1" x14ac:dyDescent="0.35">
      <c r="W919" s="51"/>
      <c r="X919" s="58"/>
      <c r="Y919" s="51"/>
      <c r="Z919" s="58"/>
    </row>
    <row r="920" spans="23:26" hidden="1" x14ac:dyDescent="0.35">
      <c r="W920" s="51"/>
      <c r="X920" s="58"/>
      <c r="Y920" s="51"/>
      <c r="Z920" s="58"/>
    </row>
    <row r="921" spans="23:26" hidden="1" x14ac:dyDescent="0.35">
      <c r="W921" s="51"/>
      <c r="X921" s="58"/>
      <c r="Y921" s="51"/>
      <c r="Z921" s="58"/>
    </row>
    <row r="922" spans="23:26" hidden="1" x14ac:dyDescent="0.35">
      <c r="W922" s="51"/>
      <c r="X922" s="58"/>
      <c r="Y922" s="51"/>
      <c r="Z922" s="58"/>
    </row>
    <row r="923" spans="23:26" hidden="1" x14ac:dyDescent="0.35">
      <c r="W923" s="51"/>
      <c r="X923" s="58"/>
      <c r="Y923" s="51"/>
      <c r="Z923" s="58"/>
    </row>
    <row r="924" spans="23:26" hidden="1" x14ac:dyDescent="0.35">
      <c r="W924" s="51"/>
      <c r="X924" s="58"/>
      <c r="Y924" s="51"/>
      <c r="Z924" s="58"/>
    </row>
    <row r="925" spans="23:26" hidden="1" x14ac:dyDescent="0.35">
      <c r="W925" s="51"/>
      <c r="X925" s="58"/>
      <c r="Y925" s="51"/>
      <c r="Z925" s="58"/>
    </row>
    <row r="926" spans="23:26" hidden="1" x14ac:dyDescent="0.35">
      <c r="W926" s="51"/>
      <c r="X926" s="58"/>
      <c r="Y926" s="51"/>
      <c r="Z926" s="58"/>
    </row>
    <row r="927" spans="23:26" hidden="1" x14ac:dyDescent="0.35">
      <c r="W927" s="51"/>
      <c r="X927" s="58"/>
      <c r="Y927" s="51"/>
      <c r="Z927" s="58"/>
    </row>
    <row r="928" spans="23:26" hidden="1" x14ac:dyDescent="0.35">
      <c r="W928" s="51"/>
      <c r="X928" s="58"/>
      <c r="Y928" s="51"/>
      <c r="Z928" s="58"/>
    </row>
    <row r="929" spans="23:26" hidden="1" x14ac:dyDescent="0.35">
      <c r="W929" s="51"/>
      <c r="X929" s="58"/>
      <c r="Y929" s="51"/>
      <c r="Z929" s="58"/>
    </row>
    <row r="930" spans="23:26" hidden="1" x14ac:dyDescent="0.35">
      <c r="W930" s="51"/>
      <c r="X930" s="58"/>
      <c r="Y930" s="51"/>
      <c r="Z930" s="58"/>
    </row>
    <row r="931" spans="23:26" hidden="1" x14ac:dyDescent="0.35">
      <c r="W931" s="51"/>
      <c r="X931" s="58"/>
      <c r="Y931" s="51"/>
      <c r="Z931" s="58"/>
    </row>
    <row r="932" spans="23:26" hidden="1" x14ac:dyDescent="0.35">
      <c r="W932" s="51"/>
      <c r="X932" s="58"/>
      <c r="Y932" s="51"/>
      <c r="Z932" s="58"/>
    </row>
    <row r="933" spans="23:26" hidden="1" x14ac:dyDescent="0.35">
      <c r="W933" s="51"/>
      <c r="X933" s="58"/>
      <c r="Y933" s="51"/>
      <c r="Z933" s="58"/>
    </row>
    <row r="934" spans="23:26" hidden="1" x14ac:dyDescent="0.35">
      <c r="W934" s="51"/>
      <c r="X934" s="58"/>
      <c r="Y934" s="51"/>
      <c r="Z934" s="58"/>
    </row>
    <row r="935" spans="23:26" hidden="1" x14ac:dyDescent="0.35">
      <c r="W935" s="51"/>
      <c r="X935" s="58"/>
      <c r="Y935" s="51"/>
      <c r="Z935" s="58"/>
    </row>
    <row r="936" spans="23:26" hidden="1" x14ac:dyDescent="0.35">
      <c r="W936" s="51"/>
      <c r="X936" s="58"/>
      <c r="Y936" s="51"/>
      <c r="Z936" s="58"/>
    </row>
    <row r="937" spans="23:26" hidden="1" x14ac:dyDescent="0.35">
      <c r="W937" s="51"/>
      <c r="X937" s="58"/>
      <c r="Y937" s="51"/>
      <c r="Z937" s="58"/>
    </row>
    <row r="938" spans="23:26" hidden="1" x14ac:dyDescent="0.35">
      <c r="W938" s="51"/>
      <c r="X938" s="58"/>
      <c r="Y938" s="51"/>
      <c r="Z938" s="58"/>
    </row>
    <row r="939" spans="23:26" hidden="1" x14ac:dyDescent="0.35">
      <c r="W939" s="51"/>
      <c r="X939" s="58"/>
      <c r="Y939" s="51"/>
      <c r="Z939" s="58"/>
    </row>
    <row r="940" spans="23:26" hidden="1" x14ac:dyDescent="0.35">
      <c r="W940" s="51"/>
      <c r="X940" s="58"/>
      <c r="Y940" s="51"/>
      <c r="Z940" s="58"/>
    </row>
    <row r="941" spans="23:26" hidden="1" x14ac:dyDescent="0.35">
      <c r="W941" s="51"/>
      <c r="X941" s="58"/>
      <c r="Y941" s="51"/>
      <c r="Z941" s="58"/>
    </row>
    <row r="942" spans="23:26" hidden="1" x14ac:dyDescent="0.35">
      <c r="W942" s="51"/>
      <c r="X942" s="58"/>
      <c r="Y942" s="51"/>
      <c r="Z942" s="58"/>
    </row>
    <row r="943" spans="23:26" hidden="1" x14ac:dyDescent="0.35">
      <c r="W943" s="51"/>
      <c r="X943" s="58"/>
      <c r="Y943" s="51"/>
      <c r="Z943" s="58"/>
    </row>
    <row r="944" spans="23:26" hidden="1" x14ac:dyDescent="0.35">
      <c r="W944" s="51"/>
      <c r="X944" s="58"/>
      <c r="Y944" s="51"/>
      <c r="Z944" s="58"/>
    </row>
    <row r="945" spans="23:26" hidden="1" x14ac:dyDescent="0.35">
      <c r="W945" s="51"/>
      <c r="X945" s="58"/>
      <c r="Y945" s="51"/>
      <c r="Z945" s="58"/>
    </row>
    <row r="946" spans="23:26" hidden="1" x14ac:dyDescent="0.35">
      <c r="W946" s="51"/>
      <c r="X946" s="58"/>
      <c r="Y946" s="51"/>
      <c r="Z946" s="58"/>
    </row>
    <row r="947" spans="23:26" hidden="1" x14ac:dyDescent="0.35">
      <c r="W947" s="51"/>
      <c r="X947" s="58"/>
      <c r="Y947" s="51"/>
      <c r="Z947" s="58"/>
    </row>
    <row r="948" spans="23:26" hidden="1" x14ac:dyDescent="0.35">
      <c r="W948" s="51"/>
      <c r="X948" s="58"/>
      <c r="Y948" s="51"/>
      <c r="Z948" s="58"/>
    </row>
    <row r="949" spans="23:26" hidden="1" x14ac:dyDescent="0.35">
      <c r="W949" s="51"/>
      <c r="X949" s="58"/>
      <c r="Y949" s="51"/>
      <c r="Z949" s="58"/>
    </row>
    <row r="950" spans="23:26" hidden="1" x14ac:dyDescent="0.35">
      <c r="W950" s="51"/>
      <c r="X950" s="58"/>
      <c r="Y950" s="51"/>
      <c r="Z950" s="58"/>
    </row>
    <row r="951" spans="23:26" hidden="1" x14ac:dyDescent="0.35">
      <c r="W951" s="51"/>
      <c r="X951" s="58"/>
      <c r="Y951" s="51"/>
      <c r="Z951" s="58"/>
    </row>
    <row r="952" spans="23:26" hidden="1" x14ac:dyDescent="0.35">
      <c r="W952" s="51"/>
      <c r="X952" s="58"/>
      <c r="Y952" s="51"/>
      <c r="Z952" s="58"/>
    </row>
    <row r="953" spans="23:26" hidden="1" x14ac:dyDescent="0.35">
      <c r="W953" s="51"/>
      <c r="X953" s="58"/>
      <c r="Y953" s="51"/>
      <c r="Z953" s="58"/>
    </row>
    <row r="954" spans="23:26" hidden="1" x14ac:dyDescent="0.35">
      <c r="W954" s="51"/>
      <c r="X954" s="58"/>
      <c r="Y954" s="51"/>
      <c r="Z954" s="58"/>
    </row>
    <row r="955" spans="23:26" hidden="1" x14ac:dyDescent="0.35">
      <c r="W955" s="51"/>
      <c r="X955" s="58"/>
      <c r="Y955" s="51"/>
      <c r="Z955" s="58"/>
    </row>
    <row r="956" spans="23:26" hidden="1" x14ac:dyDescent="0.35">
      <c r="W956" s="51"/>
      <c r="X956" s="58"/>
      <c r="Y956" s="51"/>
      <c r="Z956" s="58"/>
    </row>
    <row r="957" spans="23:26" hidden="1" x14ac:dyDescent="0.35">
      <c r="W957" s="51"/>
      <c r="X957" s="58"/>
      <c r="Y957" s="51"/>
      <c r="Z957" s="58"/>
    </row>
    <row r="958" spans="23:26" hidden="1" x14ac:dyDescent="0.35">
      <c r="W958" s="51"/>
      <c r="X958" s="58"/>
      <c r="Y958" s="51"/>
      <c r="Z958" s="58"/>
    </row>
    <row r="959" spans="23:26" hidden="1" x14ac:dyDescent="0.35">
      <c r="W959" s="51"/>
      <c r="X959" s="58"/>
      <c r="Y959" s="51"/>
      <c r="Z959" s="58"/>
    </row>
    <row r="960" spans="23:26" hidden="1" x14ac:dyDescent="0.35">
      <c r="W960" s="51"/>
      <c r="X960" s="58"/>
      <c r="Y960" s="51"/>
      <c r="Z960" s="58"/>
    </row>
    <row r="961" spans="23:26" hidden="1" x14ac:dyDescent="0.35">
      <c r="W961" s="51"/>
      <c r="X961" s="58"/>
      <c r="Y961" s="51"/>
      <c r="Z961" s="58"/>
    </row>
    <row r="962" spans="23:26" hidden="1" x14ac:dyDescent="0.35">
      <c r="W962" s="51"/>
      <c r="X962" s="58"/>
      <c r="Y962" s="51"/>
      <c r="Z962" s="58"/>
    </row>
    <row r="963" spans="23:26" hidden="1" x14ac:dyDescent="0.35">
      <c r="W963" s="51"/>
      <c r="X963" s="58"/>
      <c r="Y963" s="51"/>
      <c r="Z963" s="58"/>
    </row>
    <row r="964" spans="23:26" hidden="1" x14ac:dyDescent="0.35">
      <c r="W964" s="51"/>
      <c r="X964" s="58"/>
      <c r="Y964" s="51"/>
      <c r="Z964" s="58"/>
    </row>
    <row r="965" spans="23:26" hidden="1" x14ac:dyDescent="0.35">
      <c r="W965" s="51"/>
      <c r="X965" s="58"/>
      <c r="Y965" s="51"/>
      <c r="Z965" s="58"/>
    </row>
    <row r="966" spans="23:26" hidden="1" x14ac:dyDescent="0.35">
      <c r="W966" s="51"/>
      <c r="X966" s="58"/>
      <c r="Y966" s="51"/>
      <c r="Z966" s="58"/>
    </row>
    <row r="967" spans="23:26" hidden="1" x14ac:dyDescent="0.35">
      <c r="W967" s="51"/>
      <c r="X967" s="58"/>
      <c r="Y967" s="51"/>
      <c r="Z967" s="58"/>
    </row>
    <row r="968" spans="23:26" hidden="1" x14ac:dyDescent="0.35">
      <c r="W968" s="51"/>
      <c r="X968" s="58"/>
      <c r="Y968" s="51"/>
      <c r="Z968" s="58"/>
    </row>
    <row r="969" spans="23:26" hidden="1" x14ac:dyDescent="0.35">
      <c r="W969" s="51"/>
      <c r="X969" s="58"/>
      <c r="Y969" s="51"/>
      <c r="Z969" s="58"/>
    </row>
    <row r="970" spans="23:26" hidden="1" x14ac:dyDescent="0.35">
      <c r="W970" s="51"/>
      <c r="X970" s="58"/>
      <c r="Y970" s="51"/>
      <c r="Z970" s="58"/>
    </row>
    <row r="971" spans="23:26" hidden="1" x14ac:dyDescent="0.35">
      <c r="W971" s="51"/>
      <c r="X971" s="58"/>
      <c r="Y971" s="51"/>
      <c r="Z971" s="58"/>
    </row>
    <row r="972" spans="23:26" hidden="1" x14ac:dyDescent="0.35">
      <c r="W972" s="51"/>
      <c r="X972" s="58"/>
      <c r="Y972" s="51"/>
      <c r="Z972" s="58"/>
    </row>
    <row r="973" spans="23:26" hidden="1" x14ac:dyDescent="0.35">
      <c r="W973" s="51"/>
      <c r="X973" s="58"/>
      <c r="Y973" s="51"/>
      <c r="Z973" s="58"/>
    </row>
    <row r="974" spans="23:26" hidden="1" x14ac:dyDescent="0.35">
      <c r="W974" s="51"/>
      <c r="X974" s="58"/>
      <c r="Y974" s="51"/>
      <c r="Z974" s="58"/>
    </row>
    <row r="975" spans="23:26" hidden="1" x14ac:dyDescent="0.35">
      <c r="W975" s="51"/>
      <c r="X975" s="58"/>
      <c r="Y975" s="51"/>
      <c r="Z975" s="58"/>
    </row>
    <row r="976" spans="23:26" hidden="1" x14ac:dyDescent="0.35">
      <c r="W976" s="51"/>
      <c r="X976" s="58"/>
      <c r="Y976" s="51"/>
      <c r="Z976" s="58"/>
    </row>
    <row r="977" spans="23:26" hidden="1" x14ac:dyDescent="0.35">
      <c r="W977" s="51"/>
      <c r="X977" s="58"/>
      <c r="Y977" s="51"/>
      <c r="Z977" s="58"/>
    </row>
    <row r="978" spans="23:26" hidden="1" x14ac:dyDescent="0.35">
      <c r="W978" s="51"/>
      <c r="X978" s="58"/>
      <c r="Y978" s="51"/>
      <c r="Z978" s="58"/>
    </row>
    <row r="979" spans="23:26" hidden="1" x14ac:dyDescent="0.35">
      <c r="W979" s="51"/>
      <c r="X979" s="58"/>
      <c r="Y979" s="51"/>
      <c r="Z979" s="58"/>
    </row>
    <row r="980" spans="23:26" hidden="1" x14ac:dyDescent="0.35">
      <c r="W980" s="51"/>
      <c r="X980" s="58"/>
      <c r="Y980" s="51"/>
      <c r="Z980" s="58"/>
    </row>
    <row r="981" spans="23:26" hidden="1" x14ac:dyDescent="0.35">
      <c r="W981" s="51"/>
      <c r="X981" s="58"/>
      <c r="Y981" s="51"/>
      <c r="Z981" s="58"/>
    </row>
    <row r="982" spans="23:26" hidden="1" x14ac:dyDescent="0.35">
      <c r="W982" s="51"/>
      <c r="X982" s="58"/>
      <c r="Y982" s="51"/>
      <c r="Z982" s="58"/>
    </row>
    <row r="983" spans="23:26" hidden="1" x14ac:dyDescent="0.35">
      <c r="W983" s="51"/>
      <c r="X983" s="58"/>
      <c r="Y983" s="51"/>
      <c r="Z983" s="58"/>
    </row>
    <row r="984" spans="23:26" hidden="1" x14ac:dyDescent="0.35">
      <c r="W984" s="51"/>
      <c r="X984" s="58"/>
      <c r="Y984" s="51"/>
      <c r="Z984" s="58"/>
    </row>
    <row r="985" spans="23:26" hidden="1" x14ac:dyDescent="0.35">
      <c r="W985" s="51"/>
      <c r="X985" s="58"/>
      <c r="Y985" s="51"/>
      <c r="Z985" s="58"/>
    </row>
    <row r="986" spans="23:26" hidden="1" x14ac:dyDescent="0.35">
      <c r="W986" s="51"/>
      <c r="X986" s="58"/>
      <c r="Y986" s="51"/>
      <c r="Z986" s="58"/>
    </row>
    <row r="987" spans="23:26" hidden="1" x14ac:dyDescent="0.35">
      <c r="W987" s="51"/>
      <c r="X987" s="58"/>
      <c r="Y987" s="51"/>
      <c r="Z987" s="58"/>
    </row>
    <row r="988" spans="23:26" hidden="1" x14ac:dyDescent="0.35">
      <c r="W988" s="51"/>
      <c r="X988" s="58"/>
      <c r="Y988" s="51"/>
      <c r="Z988" s="58"/>
    </row>
    <row r="989" spans="23:26" hidden="1" x14ac:dyDescent="0.35">
      <c r="W989" s="51"/>
      <c r="X989" s="58"/>
      <c r="Y989" s="51"/>
      <c r="Z989" s="58"/>
    </row>
    <row r="990" spans="23:26" hidden="1" x14ac:dyDescent="0.35">
      <c r="W990" s="51"/>
      <c r="X990" s="58"/>
      <c r="Y990" s="51"/>
      <c r="Z990" s="58"/>
    </row>
    <row r="991" spans="23:26" hidden="1" x14ac:dyDescent="0.35">
      <c r="W991" s="51"/>
      <c r="X991" s="58"/>
      <c r="Y991" s="51"/>
      <c r="Z991" s="58"/>
    </row>
    <row r="992" spans="23:26" hidden="1" x14ac:dyDescent="0.35">
      <c r="W992" s="51"/>
      <c r="X992" s="58"/>
      <c r="Y992" s="51"/>
      <c r="Z992" s="58"/>
    </row>
    <row r="993" spans="23:26" hidden="1" x14ac:dyDescent="0.35">
      <c r="W993" s="51"/>
      <c r="X993" s="58"/>
      <c r="Y993" s="51"/>
      <c r="Z993" s="58"/>
    </row>
    <row r="994" spans="23:26" hidden="1" x14ac:dyDescent="0.35">
      <c r="W994" s="51"/>
      <c r="X994" s="58"/>
      <c r="Y994" s="51"/>
      <c r="Z994" s="58"/>
    </row>
    <row r="995" spans="23:26" hidden="1" x14ac:dyDescent="0.35">
      <c r="W995" s="51"/>
      <c r="X995" s="58"/>
      <c r="Y995" s="51"/>
      <c r="Z995" s="58"/>
    </row>
    <row r="996" spans="23:26" hidden="1" x14ac:dyDescent="0.35">
      <c r="W996" s="51"/>
      <c r="X996" s="58"/>
      <c r="Y996" s="51"/>
      <c r="Z996" s="58"/>
    </row>
    <row r="997" spans="23:26" hidden="1" x14ac:dyDescent="0.35">
      <c r="W997" s="51"/>
      <c r="X997" s="58"/>
      <c r="Y997" s="51"/>
      <c r="Z997" s="58"/>
    </row>
    <row r="998" spans="23:26" hidden="1" x14ac:dyDescent="0.35">
      <c r="W998" s="51"/>
      <c r="X998" s="58"/>
      <c r="Y998" s="51"/>
      <c r="Z998" s="58"/>
    </row>
    <row r="999" spans="23:26" hidden="1" x14ac:dyDescent="0.35">
      <c r="W999" s="51"/>
      <c r="X999" s="58"/>
      <c r="Y999" s="51"/>
      <c r="Z999" s="58"/>
    </row>
    <row r="1000" spans="23:26" hidden="1" x14ac:dyDescent="0.35">
      <c r="W1000" s="51"/>
      <c r="X1000" s="58"/>
      <c r="Y1000" s="51"/>
      <c r="Z1000" s="58"/>
    </row>
    <row r="1001" spans="23:26" hidden="1" x14ac:dyDescent="0.35">
      <c r="W1001" s="51"/>
      <c r="X1001" s="58"/>
      <c r="Y1001" s="51"/>
      <c r="Z1001" s="58"/>
    </row>
    <row r="1002" spans="23:26" hidden="1" x14ac:dyDescent="0.35">
      <c r="W1002" s="51"/>
      <c r="X1002" s="58"/>
      <c r="Y1002" s="51"/>
      <c r="Z1002" s="58"/>
    </row>
    <row r="1003" spans="23:26" hidden="1" x14ac:dyDescent="0.35">
      <c r="W1003" s="51"/>
      <c r="X1003" s="58"/>
      <c r="Y1003" s="51"/>
      <c r="Z1003" s="58"/>
    </row>
    <row r="1004" spans="23:26" hidden="1" x14ac:dyDescent="0.35">
      <c r="W1004" s="51"/>
      <c r="X1004" s="58"/>
      <c r="Y1004" s="51"/>
      <c r="Z1004" s="58"/>
    </row>
    <row r="1005" spans="23:26" hidden="1" x14ac:dyDescent="0.35">
      <c r="W1005" s="51"/>
      <c r="X1005" s="58"/>
      <c r="Y1005" s="51"/>
      <c r="Z1005" s="58"/>
    </row>
    <row r="1006" spans="23:26" hidden="1" x14ac:dyDescent="0.35">
      <c r="W1006" s="51"/>
      <c r="X1006" s="58"/>
      <c r="Y1006" s="51"/>
      <c r="Z1006" s="58"/>
    </row>
    <row r="1007" spans="23:26" hidden="1" x14ac:dyDescent="0.35">
      <c r="W1007" s="51"/>
      <c r="X1007" s="58"/>
      <c r="Y1007" s="51"/>
      <c r="Z1007" s="58"/>
    </row>
    <row r="1008" spans="23:26" hidden="1" x14ac:dyDescent="0.35">
      <c r="W1008" s="51"/>
      <c r="X1008" s="58"/>
      <c r="Y1008" s="51"/>
      <c r="Z1008" s="58"/>
    </row>
    <row r="1009" spans="23:26" hidden="1" x14ac:dyDescent="0.35">
      <c r="W1009" s="51"/>
      <c r="X1009" s="58"/>
      <c r="Y1009" s="51"/>
      <c r="Z1009" s="58"/>
    </row>
    <row r="1010" spans="23:26" hidden="1" x14ac:dyDescent="0.35">
      <c r="W1010" s="51"/>
      <c r="X1010" s="58"/>
      <c r="Y1010" s="51"/>
      <c r="Z1010" s="58"/>
    </row>
    <row r="1011" spans="23:26" hidden="1" x14ac:dyDescent="0.35">
      <c r="W1011" s="51"/>
      <c r="X1011" s="58"/>
      <c r="Y1011" s="51"/>
      <c r="Z1011" s="58"/>
    </row>
    <row r="1012" spans="23:26" hidden="1" x14ac:dyDescent="0.35">
      <c r="W1012" s="51"/>
      <c r="X1012" s="58"/>
      <c r="Y1012" s="51"/>
      <c r="Z1012" s="58"/>
    </row>
    <row r="1013" spans="23:26" hidden="1" x14ac:dyDescent="0.35">
      <c r="W1013" s="51"/>
      <c r="X1013" s="58"/>
      <c r="Y1013" s="51"/>
      <c r="Z1013" s="58"/>
    </row>
    <row r="1014" spans="23:26" hidden="1" x14ac:dyDescent="0.35">
      <c r="W1014" s="51"/>
      <c r="X1014" s="58"/>
      <c r="Y1014" s="51"/>
      <c r="Z1014" s="58"/>
    </row>
    <row r="1015" spans="23:26" hidden="1" x14ac:dyDescent="0.35">
      <c r="W1015" s="51"/>
      <c r="X1015" s="58"/>
      <c r="Y1015" s="51"/>
      <c r="Z1015" s="58"/>
    </row>
    <row r="1016" spans="23:26" hidden="1" x14ac:dyDescent="0.35">
      <c r="W1016" s="51"/>
      <c r="X1016" s="58"/>
      <c r="Y1016" s="51"/>
      <c r="Z1016" s="58"/>
    </row>
    <row r="1017" spans="23:26" hidden="1" x14ac:dyDescent="0.35">
      <c r="W1017" s="51"/>
      <c r="X1017" s="58"/>
      <c r="Y1017" s="51"/>
      <c r="Z1017" s="58"/>
    </row>
    <row r="1018" spans="23:26" hidden="1" x14ac:dyDescent="0.35">
      <c r="W1018" s="51"/>
      <c r="X1018" s="58"/>
      <c r="Y1018" s="51"/>
      <c r="Z1018" s="58"/>
    </row>
    <row r="1019" spans="23:26" hidden="1" x14ac:dyDescent="0.35">
      <c r="W1019" s="51"/>
      <c r="X1019" s="58"/>
      <c r="Y1019" s="51"/>
      <c r="Z1019" s="58"/>
    </row>
    <row r="1020" spans="23:26" hidden="1" x14ac:dyDescent="0.35">
      <c r="W1020" s="51"/>
      <c r="X1020" s="58"/>
      <c r="Y1020" s="51"/>
      <c r="Z1020" s="58"/>
    </row>
    <row r="1021" spans="23:26" hidden="1" x14ac:dyDescent="0.35">
      <c r="W1021" s="51"/>
      <c r="X1021" s="58"/>
      <c r="Y1021" s="51"/>
      <c r="Z1021" s="58"/>
    </row>
    <row r="1022" spans="23:26" hidden="1" x14ac:dyDescent="0.35">
      <c r="W1022" s="51"/>
      <c r="X1022" s="58"/>
      <c r="Y1022" s="51"/>
      <c r="Z1022" s="58"/>
    </row>
    <row r="1023" spans="23:26" hidden="1" x14ac:dyDescent="0.35">
      <c r="W1023" s="51"/>
      <c r="X1023" s="58"/>
      <c r="Y1023" s="51"/>
      <c r="Z1023" s="58"/>
    </row>
    <row r="1024" spans="23:26" hidden="1" x14ac:dyDescent="0.35">
      <c r="W1024" s="51"/>
      <c r="X1024" s="58"/>
      <c r="Y1024" s="51"/>
      <c r="Z1024" s="58"/>
    </row>
    <row r="1025" spans="23:26" hidden="1" x14ac:dyDescent="0.35">
      <c r="W1025" s="51"/>
      <c r="X1025" s="58"/>
      <c r="Y1025" s="51"/>
      <c r="Z1025" s="58"/>
    </row>
    <row r="1026" spans="23:26" hidden="1" x14ac:dyDescent="0.35">
      <c r="W1026" s="51"/>
      <c r="X1026" s="58"/>
      <c r="Y1026" s="51"/>
      <c r="Z1026" s="58"/>
    </row>
    <row r="1027" spans="23:26" hidden="1" x14ac:dyDescent="0.35">
      <c r="W1027" s="51"/>
      <c r="X1027" s="58"/>
      <c r="Y1027" s="51"/>
      <c r="Z1027" s="58"/>
    </row>
    <row r="1028" spans="23:26" hidden="1" x14ac:dyDescent="0.35">
      <c r="W1028" s="51"/>
      <c r="X1028" s="58"/>
      <c r="Y1028" s="51"/>
      <c r="Z1028" s="58"/>
    </row>
    <row r="1029" spans="23:26" hidden="1" x14ac:dyDescent="0.35">
      <c r="W1029" s="51"/>
      <c r="X1029" s="58"/>
      <c r="Y1029" s="51"/>
      <c r="Z1029" s="58"/>
    </row>
    <row r="1030" spans="23:26" hidden="1" x14ac:dyDescent="0.35">
      <c r="W1030" s="51"/>
      <c r="X1030" s="58"/>
      <c r="Y1030" s="51"/>
      <c r="Z1030" s="58"/>
    </row>
    <row r="1031" spans="23:26" hidden="1" x14ac:dyDescent="0.35">
      <c r="W1031" s="51"/>
      <c r="X1031" s="58"/>
      <c r="Y1031" s="51"/>
      <c r="Z1031" s="58"/>
    </row>
    <row r="1032" spans="23:26" hidden="1" x14ac:dyDescent="0.35">
      <c r="W1032" s="51"/>
      <c r="X1032" s="58"/>
      <c r="Y1032" s="51"/>
      <c r="Z1032" s="58"/>
    </row>
    <row r="1033" spans="23:26" hidden="1" x14ac:dyDescent="0.35">
      <c r="W1033" s="51"/>
      <c r="X1033" s="58"/>
      <c r="Y1033" s="51"/>
      <c r="Z1033" s="58"/>
    </row>
    <row r="1034" spans="23:26" hidden="1" x14ac:dyDescent="0.35">
      <c r="W1034" s="51"/>
      <c r="X1034" s="58"/>
      <c r="Y1034" s="51"/>
      <c r="Z1034" s="58"/>
    </row>
    <row r="1035" spans="23:26" hidden="1" x14ac:dyDescent="0.35">
      <c r="W1035" s="51"/>
      <c r="X1035" s="58"/>
      <c r="Y1035" s="51"/>
      <c r="Z1035" s="58"/>
    </row>
    <row r="1036" spans="23:26" hidden="1" x14ac:dyDescent="0.35">
      <c r="W1036" s="51"/>
      <c r="X1036" s="58"/>
      <c r="Y1036" s="51"/>
      <c r="Z1036" s="58"/>
    </row>
    <row r="1037" spans="23:26" hidden="1" x14ac:dyDescent="0.35">
      <c r="W1037" s="51"/>
      <c r="X1037" s="58"/>
      <c r="Y1037" s="51"/>
      <c r="Z1037" s="58"/>
    </row>
    <row r="1038" spans="23:26" hidden="1" x14ac:dyDescent="0.35">
      <c r="W1038" s="51"/>
      <c r="X1038" s="58"/>
      <c r="Y1038" s="51"/>
      <c r="Z1038" s="58"/>
    </row>
    <row r="1039" spans="23:26" hidden="1" x14ac:dyDescent="0.35">
      <c r="W1039" s="51"/>
      <c r="X1039" s="58"/>
      <c r="Y1039" s="51"/>
      <c r="Z1039" s="58"/>
    </row>
    <row r="1040" spans="23:26" hidden="1" x14ac:dyDescent="0.35">
      <c r="W1040" s="51"/>
      <c r="X1040" s="58"/>
      <c r="Y1040" s="51"/>
      <c r="Z1040" s="58"/>
    </row>
    <row r="1041" spans="23:26" hidden="1" x14ac:dyDescent="0.35">
      <c r="W1041" s="51"/>
      <c r="X1041" s="61"/>
      <c r="Y1041" s="51"/>
      <c r="Z1041" s="58"/>
    </row>
    <row r="1042" spans="23:26" hidden="1" x14ac:dyDescent="0.35">
      <c r="W1042" s="51"/>
      <c r="X1042" s="61"/>
      <c r="Y1042" s="51"/>
      <c r="Z1042" s="58"/>
    </row>
    <row r="1043" spans="23:26" hidden="1" x14ac:dyDescent="0.35">
      <c r="W1043" s="51"/>
      <c r="X1043" s="61"/>
      <c r="Y1043" s="51"/>
      <c r="Z1043" s="58"/>
    </row>
    <row r="1044" spans="23:26" hidden="1" x14ac:dyDescent="0.35">
      <c r="W1044" s="51"/>
      <c r="X1044" s="61"/>
      <c r="Y1044" s="51"/>
      <c r="Z1044" s="58"/>
    </row>
    <row r="1045" spans="23:26" hidden="1" x14ac:dyDescent="0.35">
      <c r="W1045" s="51"/>
      <c r="X1045" s="61"/>
      <c r="Y1045" s="51"/>
      <c r="Z1045" s="58"/>
    </row>
    <row r="1046" spans="23:26" hidden="1" x14ac:dyDescent="0.35">
      <c r="W1046" s="51"/>
      <c r="X1046" s="61"/>
      <c r="Y1046" s="51"/>
      <c r="Z1046" s="58"/>
    </row>
    <row r="1047" spans="23:26" hidden="1" x14ac:dyDescent="0.35">
      <c r="W1047" s="51"/>
      <c r="X1047" s="61"/>
      <c r="Y1047" s="51"/>
      <c r="Z1047" s="58"/>
    </row>
    <row r="1048" spans="23:26" hidden="1" x14ac:dyDescent="0.35">
      <c r="W1048" s="51"/>
      <c r="X1048" s="61"/>
      <c r="Y1048" s="51"/>
      <c r="Z1048" s="58"/>
    </row>
    <row r="1049" spans="23:26" hidden="1" x14ac:dyDescent="0.35">
      <c r="W1049" s="51"/>
      <c r="X1049" s="61"/>
      <c r="Y1049" s="51"/>
      <c r="Z1049" s="58"/>
    </row>
    <row r="1050" spans="23:26" hidden="1" x14ac:dyDescent="0.35">
      <c r="W1050" s="51"/>
      <c r="X1050" s="61"/>
      <c r="Y1050" s="51"/>
      <c r="Z1050" s="58"/>
    </row>
    <row r="1051" spans="23:26" hidden="1" x14ac:dyDescent="0.35">
      <c r="W1051" s="51"/>
      <c r="X1051" s="61"/>
      <c r="Y1051" s="51"/>
      <c r="Z1051" s="58"/>
    </row>
    <row r="1052" spans="23:26" hidden="1" x14ac:dyDescent="0.35">
      <c r="W1052" s="51"/>
      <c r="X1052" s="61"/>
      <c r="Y1052" s="51"/>
      <c r="Z1052" s="58"/>
    </row>
    <row r="1053" spans="23:26" hidden="1" x14ac:dyDescent="0.35">
      <c r="W1053" s="51"/>
      <c r="X1053" s="61"/>
      <c r="Y1053" s="51"/>
      <c r="Z1053" s="58"/>
    </row>
    <row r="1054" spans="23:26" hidden="1" x14ac:dyDescent="0.35">
      <c r="W1054" s="51"/>
      <c r="X1054" s="61"/>
      <c r="Y1054" s="51"/>
      <c r="Z1054" s="58"/>
    </row>
    <row r="1055" spans="23:26" hidden="1" x14ac:dyDescent="0.35">
      <c r="W1055" s="51"/>
      <c r="X1055" s="61"/>
      <c r="Y1055" s="51"/>
      <c r="Z1055" s="58"/>
    </row>
    <row r="1056" spans="23:26" hidden="1" x14ac:dyDescent="0.35">
      <c r="W1056" s="51"/>
      <c r="X1056" s="61"/>
      <c r="Y1056" s="51"/>
      <c r="Z1056" s="58"/>
    </row>
    <row r="1057" spans="23:26" hidden="1" x14ac:dyDescent="0.35">
      <c r="W1057" s="51"/>
      <c r="X1057" s="61"/>
      <c r="Y1057" s="51"/>
      <c r="Z1057" s="58"/>
    </row>
    <row r="1058" spans="23:26" hidden="1" x14ac:dyDescent="0.35">
      <c r="W1058" s="51"/>
      <c r="X1058" s="61"/>
      <c r="Y1058" s="51"/>
      <c r="Z1058" s="58"/>
    </row>
    <row r="1059" spans="23:26" hidden="1" x14ac:dyDescent="0.35">
      <c r="W1059" s="51"/>
      <c r="X1059" s="61"/>
      <c r="Y1059" s="51"/>
      <c r="Z1059" s="58"/>
    </row>
    <row r="1060" spans="23:26" hidden="1" x14ac:dyDescent="0.35">
      <c r="W1060" s="51"/>
      <c r="X1060" s="61"/>
      <c r="Y1060" s="51"/>
      <c r="Z1060" s="58"/>
    </row>
    <row r="1061" spans="23:26" hidden="1" x14ac:dyDescent="0.35">
      <c r="W1061" s="51"/>
      <c r="X1061" s="61"/>
      <c r="Y1061" s="51"/>
      <c r="Z1061" s="58"/>
    </row>
    <row r="1062" spans="23:26" hidden="1" x14ac:dyDescent="0.35">
      <c r="W1062" s="51"/>
      <c r="X1062" s="61"/>
      <c r="Y1062" s="51"/>
      <c r="Z1062" s="58"/>
    </row>
    <row r="1063" spans="23:26" hidden="1" x14ac:dyDescent="0.35">
      <c r="W1063" s="51"/>
      <c r="X1063" s="61"/>
      <c r="Y1063" s="51"/>
      <c r="Z1063" s="58"/>
    </row>
    <row r="1064" spans="23:26" hidden="1" x14ac:dyDescent="0.35">
      <c r="W1064" s="51"/>
      <c r="X1064" s="61"/>
      <c r="Y1064" s="51"/>
      <c r="Z1064" s="58"/>
    </row>
    <row r="1065" spans="23:26" hidden="1" x14ac:dyDescent="0.35">
      <c r="W1065" s="51"/>
      <c r="X1065" s="61"/>
      <c r="Y1065" s="51"/>
      <c r="Z1065" s="58"/>
    </row>
    <row r="1066" spans="23:26" hidden="1" x14ac:dyDescent="0.35">
      <c r="W1066" s="51"/>
      <c r="X1066" s="61"/>
      <c r="Y1066" s="51"/>
      <c r="Z1066" s="58"/>
    </row>
    <row r="1067" spans="23:26" hidden="1" x14ac:dyDescent="0.35">
      <c r="W1067" s="51"/>
      <c r="X1067" s="61"/>
      <c r="Y1067" s="51"/>
      <c r="Z1067" s="58"/>
    </row>
    <row r="1068" spans="23:26" hidden="1" x14ac:dyDescent="0.35">
      <c r="W1068" s="51"/>
      <c r="X1068" s="61"/>
      <c r="Y1068" s="51"/>
      <c r="Z1068" s="58"/>
    </row>
    <row r="1069" spans="23:26" hidden="1" x14ac:dyDescent="0.35">
      <c r="W1069" s="51"/>
      <c r="X1069" s="61"/>
      <c r="Y1069" s="51"/>
      <c r="Z1069" s="58"/>
    </row>
    <row r="1070" spans="23:26" hidden="1" x14ac:dyDescent="0.35">
      <c r="W1070" s="51"/>
      <c r="X1070" s="61"/>
      <c r="Y1070" s="51"/>
      <c r="Z1070" s="58"/>
    </row>
    <row r="1071" spans="23:26" hidden="1" x14ac:dyDescent="0.35">
      <c r="W1071" s="51"/>
      <c r="X1071" s="61"/>
      <c r="Y1071" s="51"/>
      <c r="Z1071" s="58"/>
    </row>
    <row r="1072" spans="23:26" hidden="1" x14ac:dyDescent="0.35">
      <c r="W1072" s="51"/>
      <c r="X1072" s="61"/>
      <c r="Y1072" s="51"/>
      <c r="Z1072" s="58"/>
    </row>
    <row r="1073" spans="23:26" hidden="1" x14ac:dyDescent="0.35">
      <c r="W1073" s="51"/>
      <c r="X1073" s="61"/>
      <c r="Y1073" s="51"/>
      <c r="Z1073" s="58"/>
    </row>
    <row r="1074" spans="23:26" hidden="1" x14ac:dyDescent="0.35">
      <c r="W1074" s="51"/>
      <c r="X1074" s="61"/>
      <c r="Y1074" s="51"/>
      <c r="Z1074" s="58"/>
    </row>
    <row r="1075" spans="23:26" hidden="1" x14ac:dyDescent="0.35">
      <c r="W1075" s="51"/>
      <c r="X1075" s="61"/>
      <c r="Y1075" s="51"/>
      <c r="Z1075" s="58"/>
    </row>
    <row r="1076" spans="23:26" hidden="1" x14ac:dyDescent="0.35">
      <c r="W1076" s="51"/>
      <c r="X1076" s="61"/>
      <c r="Y1076" s="51"/>
      <c r="Z1076" s="58"/>
    </row>
    <row r="1077" spans="23:26" hidden="1" x14ac:dyDescent="0.35">
      <c r="W1077" s="51"/>
      <c r="X1077" s="61"/>
      <c r="Y1077" s="51"/>
      <c r="Z1077" s="58"/>
    </row>
    <row r="1078" spans="23:26" hidden="1" x14ac:dyDescent="0.35">
      <c r="W1078" s="51"/>
      <c r="X1078" s="61"/>
      <c r="Y1078" s="51"/>
      <c r="Z1078" s="58"/>
    </row>
    <row r="1079" spans="23:26" hidden="1" x14ac:dyDescent="0.35">
      <c r="W1079" s="51"/>
      <c r="X1079" s="61"/>
      <c r="Y1079" s="51"/>
      <c r="Z1079" s="58"/>
    </row>
    <row r="1080" spans="23:26" hidden="1" x14ac:dyDescent="0.35">
      <c r="W1080" s="51"/>
      <c r="X1080" s="61"/>
      <c r="Y1080" s="51"/>
      <c r="Z1080" s="58"/>
    </row>
    <row r="1081" spans="23:26" hidden="1" x14ac:dyDescent="0.35">
      <c r="W1081" s="51"/>
      <c r="X1081" s="61"/>
      <c r="Y1081" s="51"/>
      <c r="Z1081" s="58"/>
    </row>
    <row r="1082" spans="23:26" hidden="1" x14ac:dyDescent="0.35">
      <c r="W1082" s="51"/>
      <c r="X1082" s="61"/>
      <c r="Y1082" s="51"/>
      <c r="Z1082" s="58"/>
    </row>
    <row r="1083" spans="23:26" hidden="1" x14ac:dyDescent="0.35">
      <c r="W1083" s="51"/>
      <c r="X1083" s="61"/>
      <c r="Y1083" s="51"/>
      <c r="Z1083" s="58"/>
    </row>
    <row r="1084" spans="23:26" hidden="1" x14ac:dyDescent="0.35">
      <c r="W1084" s="51"/>
      <c r="X1084" s="61"/>
      <c r="Y1084" s="51"/>
      <c r="Z1084" s="58"/>
    </row>
    <row r="1085" spans="23:26" hidden="1" x14ac:dyDescent="0.35">
      <c r="W1085" s="51"/>
      <c r="X1085" s="61"/>
      <c r="Y1085" s="51"/>
      <c r="Z1085" s="58"/>
    </row>
    <row r="1086" spans="23:26" hidden="1" x14ac:dyDescent="0.35">
      <c r="W1086" s="51"/>
      <c r="X1086" s="61"/>
      <c r="Y1086" s="51"/>
      <c r="Z1086" s="58"/>
    </row>
    <row r="1087" spans="23:26" hidden="1" x14ac:dyDescent="0.35">
      <c r="W1087" s="51"/>
      <c r="X1087" s="61"/>
      <c r="Y1087" s="51"/>
      <c r="Z1087" s="58"/>
    </row>
    <row r="1088" spans="23:26" hidden="1" x14ac:dyDescent="0.35">
      <c r="W1088" s="51"/>
      <c r="X1088" s="61"/>
      <c r="Y1088" s="51"/>
      <c r="Z1088" s="58"/>
    </row>
    <row r="1089" spans="23:26" hidden="1" x14ac:dyDescent="0.35">
      <c r="W1089" s="51"/>
      <c r="X1089" s="61"/>
      <c r="Y1089" s="51"/>
      <c r="Z1089" s="58"/>
    </row>
    <row r="1090" spans="23:26" hidden="1" x14ac:dyDescent="0.35">
      <c r="W1090" s="51"/>
      <c r="X1090" s="61"/>
      <c r="Y1090" s="51"/>
      <c r="Z1090" s="58"/>
    </row>
    <row r="1091" spans="23:26" hidden="1" x14ac:dyDescent="0.35">
      <c r="W1091" s="51"/>
      <c r="X1091" s="61"/>
      <c r="Y1091" s="51"/>
      <c r="Z1091" s="58"/>
    </row>
    <row r="1092" spans="23:26" hidden="1" x14ac:dyDescent="0.35">
      <c r="W1092" s="51"/>
      <c r="X1092" s="61"/>
      <c r="Y1092" s="51"/>
      <c r="Z1092" s="58"/>
    </row>
    <row r="1093" spans="23:26" hidden="1" x14ac:dyDescent="0.35">
      <c r="W1093" s="51"/>
      <c r="X1093" s="61"/>
      <c r="Y1093" s="51"/>
      <c r="Z1093" s="58"/>
    </row>
    <row r="1094" spans="23:26" hidden="1" x14ac:dyDescent="0.35">
      <c r="W1094" s="51"/>
      <c r="X1094" s="61"/>
      <c r="Y1094" s="51"/>
      <c r="Z1094" s="58"/>
    </row>
    <row r="1095" spans="23:26" hidden="1" x14ac:dyDescent="0.35">
      <c r="W1095" s="51"/>
      <c r="X1095" s="61"/>
      <c r="Y1095" s="51"/>
      <c r="Z1095" s="58"/>
    </row>
    <row r="1096" spans="23:26" hidden="1" x14ac:dyDescent="0.35">
      <c r="W1096" s="51"/>
      <c r="X1096" s="61"/>
      <c r="Y1096" s="51"/>
      <c r="Z1096" s="58"/>
    </row>
    <row r="1097" spans="23:26" hidden="1" x14ac:dyDescent="0.35">
      <c r="W1097" s="51"/>
      <c r="X1097" s="61"/>
      <c r="Y1097" s="51"/>
      <c r="Z1097" s="58"/>
    </row>
    <row r="1098" spans="23:26" hidden="1" x14ac:dyDescent="0.35">
      <c r="W1098" s="51"/>
      <c r="X1098" s="61"/>
      <c r="Y1098" s="51"/>
      <c r="Z1098" s="58"/>
    </row>
    <row r="1099" spans="23:26" hidden="1" x14ac:dyDescent="0.35">
      <c r="W1099" s="51"/>
      <c r="X1099" s="61"/>
      <c r="Y1099" s="51"/>
      <c r="Z1099" s="58"/>
    </row>
    <row r="1100" spans="23:26" hidden="1" x14ac:dyDescent="0.35">
      <c r="W1100" s="51"/>
      <c r="X1100" s="61"/>
      <c r="Y1100" s="51"/>
      <c r="Z1100" s="58"/>
    </row>
    <row r="1101" spans="23:26" hidden="1" x14ac:dyDescent="0.35">
      <c r="W1101" s="51"/>
      <c r="X1101" s="61"/>
      <c r="Y1101" s="51"/>
      <c r="Z1101" s="58"/>
    </row>
    <row r="1102" spans="23:26" hidden="1" x14ac:dyDescent="0.35">
      <c r="W1102" s="51"/>
    </row>
  </sheetData>
  <mergeCells count="3">
    <mergeCell ref="K28:V28"/>
    <mergeCell ref="I28:I29"/>
    <mergeCell ref="J28:J29"/>
  </mergeCells>
  <dataValidations count="2">
    <dataValidation type="list" allowBlank="1" showInputMessage="1" showErrorMessage="1" sqref="E6" xr:uid="{00000000-0002-0000-0F00-000000000000}">
      <formula1>$AA$30:$AA$64</formula1>
    </dataValidation>
    <dataValidation type="list" allowBlank="1" showInputMessage="1" showErrorMessage="1" sqref="G6" xr:uid="{00000000-0002-0000-0F00-000001000000}">
      <formula1>$AA$30:$AA$75</formula1>
    </dataValidation>
  </dataValidations>
  <hyperlinks>
    <hyperlink ref="Y2" location="Contenido!A1" display="regresar" xr:uid="{00000000-0004-0000-0F00-000000000000}"/>
    <hyperlink ref="D77" r:id="rId1" xr:uid="{00000000-0004-0000-0F00-000001000000}"/>
  </hyperlinks>
  <pageMargins left="0.7" right="0.7" top="0.75" bottom="0.75" header="0.3" footer="0.3"/>
  <pageSetup orientation="portrait" r:id="rId2"/>
  <ignoredErrors>
    <ignoredError sqref="B30:B65 AB30:AB65" numberStoredAsText="1"/>
  </ignoredErrors>
  <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4546A"/>
  </sheetPr>
  <dimension ref="A1:AM1102"/>
  <sheetViews>
    <sheetView showGridLines="0" zoomScale="70" zoomScaleNormal="70" workbookViewId="0">
      <pane ySplit="2" topLeftCell="A15" activePane="bottomLeft" state="frozen"/>
      <selection activeCell="H5" sqref="H5"/>
      <selection pane="bottomLeft" activeCell="J21" sqref="J21"/>
    </sheetView>
  </sheetViews>
  <sheetFormatPr baseColWidth="10" defaultColWidth="0" defaultRowHeight="18" zeroHeight="1" x14ac:dyDescent="0.35"/>
  <cols>
    <col min="1" max="1" width="3.7109375" style="13" customWidth="1"/>
    <col min="2" max="3" width="15.7109375" style="13" customWidth="1"/>
    <col min="4" max="4" width="30.42578125" style="13" customWidth="1"/>
    <col min="5" max="6" width="15.7109375" style="13" customWidth="1"/>
    <col min="7" max="9" width="14.5703125" style="13" customWidth="1"/>
    <col min="10" max="10" width="18.85546875" style="13" customWidth="1"/>
    <col min="11" max="11" width="15.7109375" style="13" customWidth="1"/>
    <col min="12" max="12" width="16" style="13" customWidth="1"/>
    <col min="13" max="13" width="15.7109375" style="13" customWidth="1"/>
    <col min="14" max="14" width="21" style="13" customWidth="1"/>
    <col min="15" max="15" width="17.140625" style="13" customWidth="1"/>
    <col min="16" max="16" width="23.140625" style="13" customWidth="1"/>
    <col min="17" max="17" width="17.7109375" style="13" customWidth="1"/>
    <col min="18" max="18" width="33.7109375" style="13" customWidth="1"/>
    <col min="19" max="19" width="31.140625" style="13" customWidth="1"/>
    <col min="20" max="21" width="15.7109375" style="13" customWidth="1"/>
    <col min="22" max="22" width="16.28515625" style="13" bestFit="1" customWidth="1"/>
    <col min="23" max="23" width="8.42578125" style="13" customWidth="1"/>
    <col min="24" max="26" width="12.7109375" style="13" customWidth="1"/>
    <col min="27" max="27" width="11.5703125" style="13" hidden="1" customWidth="1"/>
    <col min="28" max="28" width="17.85546875" style="15" hidden="1" customWidth="1"/>
    <col min="29" max="29" width="9" style="15" hidden="1" customWidth="1"/>
    <col min="30" max="16384" width="11.5703125" style="13" hidden="1"/>
  </cols>
  <sheetData>
    <row r="1" spans="2:39" s="180" customFormat="1" ht="23.45" customHeight="1" collapsed="1" x14ac:dyDescent="0.25">
      <c r="B1" s="281" t="s">
        <v>564</v>
      </c>
      <c r="C1" s="179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235"/>
      <c r="X1" s="236"/>
      <c r="Y1" s="237"/>
      <c r="Z1" s="237"/>
      <c r="AA1" s="173"/>
      <c r="AB1" s="238"/>
      <c r="AC1" s="238"/>
    </row>
    <row r="2" spans="2:39" s="3" customFormat="1" ht="18" customHeight="1" x14ac:dyDescent="0.25">
      <c r="B2" s="2"/>
      <c r="C2" s="2"/>
      <c r="D2" s="2"/>
      <c r="E2" s="6"/>
      <c r="F2" s="2"/>
      <c r="G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5" t="s">
        <v>211</v>
      </c>
      <c r="Z2" s="2"/>
      <c r="AA2" s="2"/>
      <c r="AB2" s="7"/>
      <c r="AC2" s="7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2:39" s="180" customFormat="1" ht="23.45" customHeight="1" collapsed="1" x14ac:dyDescent="0.25">
      <c r="B3" s="168" t="s">
        <v>400</v>
      </c>
      <c r="C3" s="179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235"/>
      <c r="X3" s="236"/>
      <c r="Y3" s="237"/>
      <c r="Z3" s="237"/>
      <c r="AA3" s="173"/>
      <c r="AB3" s="238"/>
      <c r="AC3" s="238"/>
    </row>
    <row r="4" spans="2:39" x14ac:dyDescent="0.35">
      <c r="B4" s="12"/>
      <c r="C4" s="12"/>
      <c r="D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</row>
    <row r="5" spans="2:39" x14ac:dyDescent="0.35">
      <c r="B5" s="12"/>
      <c r="C5" s="12"/>
      <c r="D5" s="12"/>
      <c r="E5" s="12"/>
      <c r="F5" s="12"/>
      <c r="G5" s="16" t="str">
        <f>G6</f>
        <v>Octubre 2020</v>
      </c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</row>
    <row r="6" spans="2:39" x14ac:dyDescent="0.35">
      <c r="B6" s="17" t="s">
        <v>201</v>
      </c>
      <c r="C6" s="12"/>
      <c r="D6" s="18" t="s">
        <v>202</v>
      </c>
      <c r="E6" s="19" t="s">
        <v>395</v>
      </c>
      <c r="F6" s="18" t="s">
        <v>203</v>
      </c>
      <c r="G6" s="19" t="s">
        <v>466</v>
      </c>
      <c r="H6" s="12"/>
      <c r="I6" s="12"/>
      <c r="J6" s="2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</row>
    <row r="7" spans="2:39" s="24" customFormat="1" x14ac:dyDescent="0.35">
      <c r="B7" s="21"/>
      <c r="C7" s="20"/>
      <c r="D7" s="20"/>
      <c r="E7" s="22">
        <f>VLOOKUP(E6,$AB$30:$AC$99,2,FALSE)</f>
        <v>201910</v>
      </c>
      <c r="F7" s="23"/>
      <c r="G7" s="22">
        <f>VLOOKUP(G6,$AB$30:$AC$99,2,FALSE)</f>
        <v>202010</v>
      </c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15"/>
      <c r="AC7" s="15"/>
    </row>
    <row r="8" spans="2:39" x14ac:dyDescent="0.35">
      <c r="B8" s="12" t="s">
        <v>212</v>
      </c>
      <c r="C8" s="12"/>
      <c r="D8" s="12"/>
      <c r="E8" s="25">
        <v>0.1</v>
      </c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2:39" x14ac:dyDescent="0.35">
      <c r="B9" s="12"/>
      <c r="C9" s="12"/>
      <c r="D9" s="12"/>
      <c r="E9" s="18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2:39" x14ac:dyDescent="0.35">
      <c r="B10" s="12" t="s">
        <v>285</v>
      </c>
      <c r="C10" s="12"/>
      <c r="D10" s="12"/>
      <c r="E10" s="25">
        <f>1-E8</f>
        <v>0.9</v>
      </c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2:39" x14ac:dyDescent="0.35">
      <c r="B11" s="12"/>
      <c r="C11" s="12"/>
      <c r="D11" s="12"/>
      <c r="E11" s="18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2:39" x14ac:dyDescent="0.35">
      <c r="B12" s="12" t="str">
        <f>"Variación del INPP* en el periodo de referencia"</f>
        <v>Variación del INPP* en el periodo de referencia</v>
      </c>
      <c r="C12" s="12"/>
      <c r="D12" s="12"/>
      <c r="E12" s="26">
        <f>((VLOOKUP(G7,B30:F99,4,FALSE))-(VLOOKUP(E7,B30:F99,4,FALSE)))/(VLOOKUP(E7,B30:F99,4,FALSE))</f>
        <v>6.2749799404846526E-2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2:39" x14ac:dyDescent="0.35">
      <c r="B13" s="27"/>
      <c r="C13" s="12"/>
      <c r="D13" s="12"/>
      <c r="E13" s="18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2:39" x14ac:dyDescent="0.35">
      <c r="B14" s="12" t="s">
        <v>126</v>
      </c>
      <c r="C14" s="12"/>
      <c r="D14" s="12"/>
      <c r="E14" s="26">
        <f>((VLOOKUP(G7,B30:F99,5,FALSE))-(VLOOKUP(E7,B30:F99,5,FALSE)))/(VLOOKUP(E7,B30:F99,5,FALSE))</f>
        <v>0.10148498568767741</v>
      </c>
      <c r="I14" s="28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2:39" x14ac:dyDescent="0.35">
      <c r="C15" s="12"/>
      <c r="D15" s="12"/>
      <c r="E15" s="18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2:39" x14ac:dyDescent="0.35">
      <c r="B16" s="29" t="s">
        <v>337</v>
      </c>
      <c r="C16" s="12"/>
      <c r="D16" s="12"/>
      <c r="E16" s="18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</row>
    <row r="17" spans="2:29" s="189" customFormat="1" ht="21.75" x14ac:dyDescent="0.4">
      <c r="B17" s="168" t="s">
        <v>109</v>
      </c>
      <c r="C17" s="179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239"/>
      <c r="X17" s="239"/>
      <c r="Y17" s="239"/>
      <c r="Z17" s="239"/>
      <c r="AA17" s="240"/>
      <c r="AB17" s="241"/>
      <c r="AC17" s="241"/>
    </row>
    <row r="18" spans="2:29" x14ac:dyDescent="0.35">
      <c r="B18" s="12"/>
      <c r="C18" s="12"/>
      <c r="D18" s="12"/>
      <c r="E18" s="12"/>
      <c r="F18" s="12"/>
      <c r="G18" s="31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</row>
    <row r="19" spans="2:29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</row>
    <row r="20" spans="2:29" x14ac:dyDescent="0.3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</row>
    <row r="21" spans="2:29" x14ac:dyDescent="0.35">
      <c r="B21" s="12"/>
      <c r="C21" s="3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</row>
    <row r="22" spans="2:29" ht="21.75" x14ac:dyDescent="0.4">
      <c r="B22" s="33" t="s">
        <v>110</v>
      </c>
      <c r="C22" s="34">
        <f>(E10*E12)+(E8*E14)</f>
        <v>6.6623318033129625E-2</v>
      </c>
      <c r="F22" s="12"/>
      <c r="G22" s="12"/>
      <c r="H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</row>
    <row r="23" spans="2:29" x14ac:dyDescent="0.35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</row>
    <row r="24" spans="2:29" ht="18.75" x14ac:dyDescent="0.35">
      <c r="B24" s="8" t="s">
        <v>111</v>
      </c>
      <c r="C24" s="9"/>
      <c r="D24" s="10"/>
      <c r="E24" s="10"/>
      <c r="F24" s="10"/>
      <c r="G24" s="10"/>
      <c r="H24" s="10"/>
      <c r="I24" s="10"/>
      <c r="J24" s="9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9"/>
      <c r="X24" s="9"/>
      <c r="Y24" s="10"/>
      <c r="Z24" s="10"/>
      <c r="AA24" s="35"/>
    </row>
    <row r="25" spans="2:29" ht="18.75" thickBot="1" x14ac:dyDescent="0.4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36"/>
      <c r="AA25" s="12"/>
    </row>
    <row r="26" spans="2:29" ht="18.75" thickBot="1" x14ac:dyDescent="0.4">
      <c r="B26" s="12"/>
      <c r="C26" s="12"/>
      <c r="D26" s="12"/>
      <c r="E26" s="12"/>
      <c r="F26" s="12"/>
      <c r="G26" s="12"/>
      <c r="H26" s="12"/>
      <c r="I26" s="732" t="s">
        <v>301</v>
      </c>
      <c r="J26" s="676"/>
      <c r="K26" s="262">
        <v>1.2E-2</v>
      </c>
      <c r="L26" s="262">
        <v>0.112</v>
      </c>
      <c r="M26" s="262">
        <v>3.4000000000000002E-2</v>
      </c>
      <c r="N26" s="262">
        <v>4.4999999999999998E-2</v>
      </c>
      <c r="O26" s="262">
        <v>9.6000000000000002E-2</v>
      </c>
      <c r="P26" s="262">
        <v>3.4000000000000002E-2</v>
      </c>
      <c r="Q26" s="262">
        <v>3.2000000000000001E-2</v>
      </c>
      <c r="R26" s="262">
        <v>0.126</v>
      </c>
      <c r="S26" s="262">
        <v>5.2999999999999999E-2</v>
      </c>
      <c r="T26" s="262">
        <v>0.20399999999999999</v>
      </c>
      <c r="U26" s="262">
        <v>2.5999999999999999E-2</v>
      </c>
      <c r="V26" s="263">
        <v>0.22700000000000001</v>
      </c>
      <c r="W26" s="12"/>
      <c r="X26" s="12"/>
      <c r="Y26" s="12"/>
      <c r="Z26" s="36"/>
      <c r="AA26" s="12"/>
    </row>
    <row r="27" spans="2:29" ht="18.75" thickBot="1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36"/>
      <c r="AA27" s="12"/>
    </row>
    <row r="28" spans="2:29" ht="17.45" customHeight="1" thickBot="1" x14ac:dyDescent="0.4">
      <c r="B28" s="12"/>
      <c r="C28" s="12"/>
      <c r="D28" s="12"/>
      <c r="E28" s="12"/>
      <c r="F28" s="12"/>
      <c r="G28" s="12"/>
      <c r="H28" s="12"/>
      <c r="I28" s="696" t="s">
        <v>7</v>
      </c>
      <c r="J28" s="689" t="s">
        <v>108</v>
      </c>
      <c r="K28" s="689" t="s">
        <v>399</v>
      </c>
      <c r="L28" s="689"/>
      <c r="M28" s="689"/>
      <c r="N28" s="689"/>
      <c r="O28" s="689"/>
      <c r="P28" s="689"/>
      <c r="Q28" s="689"/>
      <c r="R28" s="689"/>
      <c r="S28" s="689"/>
      <c r="T28" s="689"/>
      <c r="U28" s="689"/>
      <c r="V28" s="701"/>
      <c r="W28" s="12"/>
      <c r="X28" s="12"/>
      <c r="Y28" s="12"/>
      <c r="Z28" s="36"/>
      <c r="AA28" s="12"/>
    </row>
    <row r="29" spans="2:29" ht="80.45" customHeight="1" x14ac:dyDescent="0.35">
      <c r="B29" s="298" t="s">
        <v>127</v>
      </c>
      <c r="C29" s="297" t="s">
        <v>7</v>
      </c>
      <c r="D29" s="297" t="s">
        <v>108</v>
      </c>
      <c r="E29" s="295" t="s">
        <v>125</v>
      </c>
      <c r="F29" s="296" t="s">
        <v>339</v>
      </c>
      <c r="G29" s="12"/>
      <c r="H29" s="12"/>
      <c r="I29" s="697"/>
      <c r="J29" s="690"/>
      <c r="K29" s="442" t="s">
        <v>112</v>
      </c>
      <c r="L29" s="442" t="s">
        <v>113</v>
      </c>
      <c r="M29" s="442" t="s">
        <v>114</v>
      </c>
      <c r="N29" s="442" t="s">
        <v>115</v>
      </c>
      <c r="O29" s="442" t="s">
        <v>116</v>
      </c>
      <c r="P29" s="442" t="s">
        <v>123</v>
      </c>
      <c r="Q29" s="442" t="s">
        <v>117</v>
      </c>
      <c r="R29" s="442" t="s">
        <v>118</v>
      </c>
      <c r="S29" s="442" t="s">
        <v>119</v>
      </c>
      <c r="T29" s="442" t="s">
        <v>120</v>
      </c>
      <c r="U29" s="442" t="s">
        <v>121</v>
      </c>
      <c r="V29" s="484" t="s">
        <v>122</v>
      </c>
      <c r="W29" s="12"/>
      <c r="X29" s="447" t="s">
        <v>7</v>
      </c>
      <c r="Y29" s="493" t="s">
        <v>108</v>
      </c>
      <c r="Z29" s="449" t="s">
        <v>339</v>
      </c>
      <c r="AA29" s="12"/>
      <c r="AB29" s="37" t="s">
        <v>124</v>
      </c>
      <c r="AC29" s="37" t="s">
        <v>286</v>
      </c>
    </row>
    <row r="30" spans="2:29" s="42" customFormat="1" ht="13.9" customHeight="1" x14ac:dyDescent="0.35">
      <c r="B30" s="247" t="s">
        <v>128</v>
      </c>
      <c r="C30" s="248">
        <v>2015</v>
      </c>
      <c r="D30" s="248">
        <v>1</v>
      </c>
      <c r="E30" s="40">
        <f>SUM(K30:V30)</f>
        <v>76.386409024498249</v>
      </c>
      <c r="F30" s="249">
        <f t="shared" ref="F30:F93" si="0">Z30</f>
        <v>14.6808</v>
      </c>
      <c r="G30" s="38"/>
      <c r="H30" s="38"/>
      <c r="I30" s="485">
        <v>2015</v>
      </c>
      <c r="J30" s="481">
        <v>1</v>
      </c>
      <c r="K30" s="482">
        <f>'1.7 INPP NB'!E18*K$26</f>
        <v>0.91509492663013214</v>
      </c>
      <c r="L30" s="482">
        <f>'1.7 INPP NB'!F18*L$26</f>
        <v>8.6885672167048167</v>
      </c>
      <c r="M30" s="482">
        <f>'1.7 INPP NB'!G18*M$26</f>
        <v>2.5437989500099762</v>
      </c>
      <c r="N30" s="482">
        <f>'1.7 INPP NB'!H18*N$26</f>
        <v>3.5171175892911748</v>
      </c>
      <c r="O30" s="482">
        <f>'1.7 INPP NB'!I18*O$26</f>
        <v>6.90098101670592</v>
      </c>
      <c r="P30" s="482">
        <f>'1.7 INPP NB'!J18*P$26</f>
        <v>2.5440164446167759</v>
      </c>
      <c r="Q30" s="482">
        <f>'1.7 INPP NB'!K18*Q$26</f>
        <v>2.4954595677344962</v>
      </c>
      <c r="R30" s="482">
        <f>'1.7 INPP NB'!L18*R$26</f>
        <v>9.5692549905323272</v>
      </c>
      <c r="S30" s="482">
        <f>'1.7 INPP NB'!M18*S$26</f>
        <v>4.0226005925513855</v>
      </c>
      <c r="T30" s="482">
        <f>'1.7 INPP NB'!N18*T$26</f>
        <v>16.280504372695201</v>
      </c>
      <c r="U30" s="482">
        <f>'1.7 INPP NB'!O18*U$26</f>
        <v>2.0436953432887419</v>
      </c>
      <c r="V30" s="486">
        <f>'1.7 INPP NB'!P18*V$26</f>
        <v>16.865318013737294</v>
      </c>
      <c r="W30" s="38"/>
      <c r="X30" s="494">
        <v>2015</v>
      </c>
      <c r="Y30" s="492">
        <v>1</v>
      </c>
      <c r="Z30" s="486">
        <v>14.6808</v>
      </c>
      <c r="AA30" s="41"/>
      <c r="AB30" s="15" t="s">
        <v>166</v>
      </c>
      <c r="AC30" s="15" t="s">
        <v>128</v>
      </c>
    </row>
    <row r="31" spans="2:29" x14ac:dyDescent="0.35">
      <c r="B31" s="247" t="s">
        <v>129</v>
      </c>
      <c r="C31" s="248">
        <v>2015</v>
      </c>
      <c r="D31" s="248">
        <v>2</v>
      </c>
      <c r="E31" s="40">
        <f t="shared" ref="E31:E63" si="1">SUM(K31:V31)</f>
        <v>76.813409996482648</v>
      </c>
      <c r="F31" s="249">
        <f t="shared" si="0"/>
        <v>14.9231</v>
      </c>
      <c r="G31" s="12"/>
      <c r="H31" s="12"/>
      <c r="I31" s="485">
        <v>2015</v>
      </c>
      <c r="J31" s="481">
        <v>2</v>
      </c>
      <c r="K31" s="482">
        <f>'1.7 INPP NB'!E19*K$26</f>
        <v>0.91299519014313613</v>
      </c>
      <c r="L31" s="482">
        <f>'1.7 INPP NB'!F19*L$26</f>
        <v>8.5329606271329279</v>
      </c>
      <c r="M31" s="482">
        <f>'1.7 INPP NB'!G19*M$26</f>
        <v>2.580980949067186</v>
      </c>
      <c r="N31" s="482">
        <f>'1.7 INPP NB'!H19*N$26</f>
        <v>3.537359788056615</v>
      </c>
      <c r="O31" s="482">
        <f>'1.7 INPP NB'!I19*O$26</f>
        <v>6.9546648366113288</v>
      </c>
      <c r="P31" s="482">
        <f>'1.7 INPP NB'!J19*P$26</f>
        <v>2.5613926249764942</v>
      </c>
      <c r="Q31" s="482">
        <f>'1.7 INPP NB'!K19*Q$26</f>
        <v>2.5226423957126398</v>
      </c>
      <c r="R31" s="482">
        <f>'1.7 INPP NB'!L19*R$26</f>
        <v>9.6556690742891398</v>
      </c>
      <c r="S31" s="482">
        <f>'1.7 INPP NB'!M19*S$26</f>
        <v>4.0597800887841995</v>
      </c>
      <c r="T31" s="482">
        <f>'1.7 INPP NB'!N19*T$26</f>
        <v>16.46187753071516</v>
      </c>
      <c r="U31" s="482">
        <f>'1.7 INPP NB'!O19*U$26</f>
        <v>2.0670666733609098</v>
      </c>
      <c r="V31" s="486">
        <f>'1.7 INPP NB'!P19*V$26</f>
        <v>16.966020217632902</v>
      </c>
      <c r="W31" s="12"/>
      <c r="X31" s="494">
        <v>2015</v>
      </c>
      <c r="Y31" s="492">
        <v>2</v>
      </c>
      <c r="Z31" s="486">
        <v>14.9231</v>
      </c>
      <c r="AA31" s="43"/>
      <c r="AB31" s="15" t="s">
        <v>167</v>
      </c>
      <c r="AC31" s="15" t="s">
        <v>129</v>
      </c>
    </row>
    <row r="32" spans="2:29" x14ac:dyDescent="0.35">
      <c r="B32" s="247" t="s">
        <v>130</v>
      </c>
      <c r="C32" s="248">
        <v>2015</v>
      </c>
      <c r="D32" s="248">
        <v>3</v>
      </c>
      <c r="E32" s="40">
        <f t="shared" si="1"/>
        <v>77.336850446938655</v>
      </c>
      <c r="F32" s="249">
        <f t="shared" si="0"/>
        <v>15.2136</v>
      </c>
      <c r="G32" s="12"/>
      <c r="H32" s="12"/>
      <c r="I32" s="485">
        <v>2015</v>
      </c>
      <c r="J32" s="481">
        <v>3</v>
      </c>
      <c r="K32" s="482">
        <f>'1.7 INPP NB'!E20*K$26</f>
        <v>0.918192424559784</v>
      </c>
      <c r="L32" s="482">
        <f>'1.7 INPP NB'!F20*L$26</f>
        <v>8.5810065815798247</v>
      </c>
      <c r="M32" s="482">
        <f>'1.7 INPP NB'!G20*M$26</f>
        <v>2.5976981809162383</v>
      </c>
      <c r="N32" s="482">
        <f>'1.7 INPP NB'!H20*N$26</f>
        <v>3.55123037308545</v>
      </c>
      <c r="O32" s="482">
        <f>'1.7 INPP NB'!I20*O$26</f>
        <v>6.9417721138671356</v>
      </c>
      <c r="P32" s="482">
        <f>'1.7 INPP NB'!J20*P$26</f>
        <v>2.5792333763199204</v>
      </c>
      <c r="Q32" s="482">
        <f>'1.7 INPP NB'!K20*Q$26</f>
        <v>2.5614864330018561</v>
      </c>
      <c r="R32" s="482">
        <f>'1.7 INPP NB'!L20*R$26</f>
        <v>9.8144964529369378</v>
      </c>
      <c r="S32" s="482">
        <f>'1.7 INPP NB'!M20*S$26</f>
        <v>4.1150617035184229</v>
      </c>
      <c r="T32" s="482">
        <f>'1.7 INPP NB'!N20*T$26</f>
        <v>16.635851418940668</v>
      </c>
      <c r="U32" s="482">
        <f>'1.7 INPP NB'!O20*U$26</f>
        <v>2.0831359031020198</v>
      </c>
      <c r="V32" s="486">
        <f>'1.7 INPP NB'!P20*V$26</f>
        <v>16.95768548511041</v>
      </c>
      <c r="W32" s="12"/>
      <c r="X32" s="494">
        <v>2015</v>
      </c>
      <c r="Y32" s="492">
        <v>3</v>
      </c>
      <c r="Z32" s="486">
        <v>15.2136</v>
      </c>
      <c r="AA32" s="43"/>
      <c r="AB32" s="15" t="s">
        <v>168</v>
      </c>
      <c r="AC32" s="15" t="s">
        <v>130</v>
      </c>
    </row>
    <row r="33" spans="2:29" x14ac:dyDescent="0.35">
      <c r="B33" s="247" t="s">
        <v>131</v>
      </c>
      <c r="C33" s="248">
        <v>2015</v>
      </c>
      <c r="D33" s="248">
        <v>4</v>
      </c>
      <c r="E33" s="40">
        <f t="shared" si="1"/>
        <v>77.576018716835108</v>
      </c>
      <c r="F33" s="249">
        <f t="shared" si="0"/>
        <v>15.220800000000001</v>
      </c>
      <c r="G33" s="12"/>
      <c r="H33" s="12"/>
      <c r="I33" s="485">
        <v>2015</v>
      </c>
      <c r="J33" s="481">
        <v>4</v>
      </c>
      <c r="K33" s="482">
        <f>'1.7 INPP NB'!E21*K$26</f>
        <v>0.92187574278009599</v>
      </c>
      <c r="L33" s="482">
        <f>'1.7 INPP NB'!F21*L$26</f>
        <v>8.6726674728515363</v>
      </c>
      <c r="M33" s="482">
        <f>'1.7 INPP NB'!G21*M$26</f>
        <v>2.5995558611343204</v>
      </c>
      <c r="N33" s="482">
        <f>'1.7 INPP NB'!H21*N$26</f>
        <v>3.5738700621516899</v>
      </c>
      <c r="O33" s="482">
        <f>'1.7 INPP NB'!I21*O$26</f>
        <v>6.9218363185762559</v>
      </c>
      <c r="P33" s="482">
        <f>'1.7 INPP NB'!J21*P$26</f>
        <v>2.5856637390952342</v>
      </c>
      <c r="Q33" s="482">
        <f>'1.7 INPP NB'!K21*Q$26</f>
        <v>2.5711711859380797</v>
      </c>
      <c r="R33" s="482">
        <f>'1.7 INPP NB'!L21*R$26</f>
        <v>9.8477360477533793</v>
      </c>
      <c r="S33" s="482">
        <f>'1.7 INPP NB'!M21*S$26</f>
        <v>4.1208854845025575</v>
      </c>
      <c r="T33" s="482">
        <f>'1.7 INPP NB'!N21*T$26</f>
        <v>16.68036301629559</v>
      </c>
      <c r="U33" s="482">
        <f>'1.7 INPP NB'!O21*U$26</f>
        <v>2.0870917878423079</v>
      </c>
      <c r="V33" s="486">
        <f>'1.7 INPP NB'!P21*V$26</f>
        <v>16.993301997914056</v>
      </c>
      <c r="W33" s="12"/>
      <c r="X33" s="494">
        <v>2015</v>
      </c>
      <c r="Y33" s="492">
        <v>4</v>
      </c>
      <c r="Z33" s="486">
        <v>15.220800000000001</v>
      </c>
      <c r="AA33" s="43"/>
      <c r="AB33" s="15" t="s">
        <v>169</v>
      </c>
      <c r="AC33" s="15" t="s">
        <v>131</v>
      </c>
    </row>
    <row r="34" spans="2:29" x14ac:dyDescent="0.35">
      <c r="B34" s="247" t="s">
        <v>132</v>
      </c>
      <c r="C34" s="248">
        <v>2015</v>
      </c>
      <c r="D34" s="248">
        <v>5</v>
      </c>
      <c r="E34" s="40">
        <f t="shared" si="1"/>
        <v>77.792564315163361</v>
      </c>
      <c r="F34" s="249">
        <f t="shared" si="0"/>
        <v>15.263999999999999</v>
      </c>
      <c r="G34" s="12"/>
      <c r="H34" s="44"/>
      <c r="I34" s="485">
        <v>2015</v>
      </c>
      <c r="J34" s="481">
        <v>5</v>
      </c>
      <c r="K34" s="482">
        <f>'1.7 INPP NB'!E22*K$26</f>
        <v>0.923872693141368</v>
      </c>
      <c r="L34" s="482">
        <f>'1.7 INPP NB'!F22*L$26</f>
        <v>8.745686454142513</v>
      </c>
      <c r="M34" s="482">
        <f>'1.7 INPP NB'!G22*M$26</f>
        <v>2.600295675227748</v>
      </c>
      <c r="N34" s="482">
        <f>'1.7 INPP NB'!H22*N$26</f>
        <v>3.58936416873216</v>
      </c>
      <c r="O34" s="482">
        <f>'1.7 INPP NB'!I22*O$26</f>
        <v>6.9239090830581125</v>
      </c>
      <c r="P34" s="482">
        <f>'1.7 INPP NB'!J22*P$26</f>
        <v>2.587321422398992</v>
      </c>
      <c r="Q34" s="482">
        <f>'1.7 INPP NB'!K22*Q$26</f>
        <v>2.5689823257783679</v>
      </c>
      <c r="R34" s="482">
        <f>'1.7 INPP NB'!L22*R$26</f>
        <v>9.8732792154282301</v>
      </c>
      <c r="S34" s="482">
        <f>'1.7 INPP NB'!M22*S$26</f>
        <v>4.1300289855401102</v>
      </c>
      <c r="T34" s="482">
        <f>'1.7 INPP NB'!N22*T$26</f>
        <v>16.700918860044371</v>
      </c>
      <c r="U34" s="482">
        <f>'1.7 INPP NB'!O22*U$26</f>
        <v>2.0886659294505936</v>
      </c>
      <c r="V34" s="486">
        <f>'1.7 INPP NB'!P22*V$26</f>
        <v>17.060239502220806</v>
      </c>
      <c r="W34" s="12"/>
      <c r="X34" s="494">
        <v>2015</v>
      </c>
      <c r="Y34" s="492">
        <v>5</v>
      </c>
      <c r="Z34" s="486">
        <v>15.263999999999999</v>
      </c>
      <c r="AA34" s="43"/>
      <c r="AB34" s="15" t="s">
        <v>170</v>
      </c>
      <c r="AC34" s="15" t="s">
        <v>132</v>
      </c>
    </row>
    <row r="35" spans="2:29" x14ac:dyDescent="0.35">
      <c r="B35" s="247" t="s">
        <v>133</v>
      </c>
      <c r="C35" s="248">
        <v>2015</v>
      </c>
      <c r="D35" s="248">
        <v>6</v>
      </c>
      <c r="E35" s="40">
        <f t="shared" si="1"/>
        <v>78.107598579872857</v>
      </c>
      <c r="F35" s="249">
        <f t="shared" si="0"/>
        <v>15.469200000000001</v>
      </c>
      <c r="I35" s="485">
        <v>2015</v>
      </c>
      <c r="J35" s="481">
        <v>6</v>
      </c>
      <c r="K35" s="482">
        <f>'1.7 INPP NB'!E23*K$26</f>
        <v>0.92804801657264402</v>
      </c>
      <c r="L35" s="482">
        <f>'1.7 INPP NB'!F23*L$26</f>
        <v>8.8275273714779203</v>
      </c>
      <c r="M35" s="482">
        <f>'1.7 INPP NB'!G23*M$26</f>
        <v>2.6121047696553781</v>
      </c>
      <c r="N35" s="482">
        <f>'1.7 INPP NB'!H23*N$26</f>
        <v>3.6178881094080895</v>
      </c>
      <c r="O35" s="482">
        <f>'1.7 INPP NB'!I23*O$26</f>
        <v>6.7971904044997444</v>
      </c>
      <c r="P35" s="482">
        <f>'1.7 INPP NB'!J23*P$26</f>
        <v>2.59806081530607</v>
      </c>
      <c r="Q35" s="482">
        <f>'1.7 INPP NB'!K23*Q$26</f>
        <v>2.5853708574184004</v>
      </c>
      <c r="R35" s="482">
        <f>'1.7 INPP NB'!L23*R$26</f>
        <v>9.9639567976069792</v>
      </c>
      <c r="S35" s="482">
        <f>'1.7 INPP NB'!M23*S$26</f>
        <v>4.1526432071453518</v>
      </c>
      <c r="T35" s="482">
        <f>'1.7 INPP NB'!N23*T$26</f>
        <v>16.818668613849635</v>
      </c>
      <c r="U35" s="482">
        <f>'1.7 INPP NB'!O23*U$26</f>
        <v>2.0963968234138282</v>
      </c>
      <c r="V35" s="486">
        <f>'1.7 INPP NB'!P23*V$26</f>
        <v>17.109742793518816</v>
      </c>
      <c r="W35" s="12"/>
      <c r="X35" s="494">
        <v>2015</v>
      </c>
      <c r="Y35" s="492">
        <v>6</v>
      </c>
      <c r="Z35" s="486">
        <v>15.469200000000001</v>
      </c>
      <c r="AA35" s="43"/>
      <c r="AB35" s="15" t="s">
        <v>171</v>
      </c>
      <c r="AC35" s="15" t="s">
        <v>133</v>
      </c>
    </row>
    <row r="36" spans="2:29" x14ac:dyDescent="0.35">
      <c r="B36" s="247" t="s">
        <v>134</v>
      </c>
      <c r="C36" s="248">
        <v>2015</v>
      </c>
      <c r="D36" s="248">
        <v>7</v>
      </c>
      <c r="E36" s="40">
        <f t="shared" si="1"/>
        <v>78.804169649060171</v>
      </c>
      <c r="F36" s="249">
        <f t="shared" si="0"/>
        <v>15.922499999999999</v>
      </c>
      <c r="I36" s="485">
        <v>2015</v>
      </c>
      <c r="J36" s="481">
        <v>7</v>
      </c>
      <c r="K36" s="482">
        <f>'1.7 INPP NB'!E24*K$26</f>
        <v>0.93822176150243997</v>
      </c>
      <c r="L36" s="482">
        <f>'1.7 INPP NB'!F24*L$26</f>
        <v>8.9137388074813124</v>
      </c>
      <c r="M36" s="482">
        <f>'1.7 INPP NB'!G24*M$26</f>
        <v>2.6431400175120441</v>
      </c>
      <c r="N36" s="482">
        <f>'1.7 INPP NB'!H24*N$26</f>
        <v>3.6324092813926048</v>
      </c>
      <c r="O36" s="482">
        <f>'1.7 INPP NB'!I24*O$26</f>
        <v>6.767313895004353</v>
      </c>
      <c r="P36" s="482">
        <f>'1.7 INPP NB'!J24*P$26</f>
        <v>2.6119272803990139</v>
      </c>
      <c r="Q36" s="482">
        <f>'1.7 INPP NB'!K24*Q$26</f>
        <v>2.6137936359792322</v>
      </c>
      <c r="R36" s="482">
        <f>'1.7 INPP NB'!L24*R$26</f>
        <v>10.14507656730099</v>
      </c>
      <c r="S36" s="482">
        <f>'1.7 INPP NB'!M24*S$26</f>
        <v>4.1963978443358734</v>
      </c>
      <c r="T36" s="482">
        <f>'1.7 INPP NB'!N24*T$26</f>
        <v>17.050904385854363</v>
      </c>
      <c r="U36" s="482">
        <f>'1.7 INPP NB'!O24*U$26</f>
        <v>2.1114308292603758</v>
      </c>
      <c r="V36" s="486">
        <f>'1.7 INPP NB'!P24*V$26</f>
        <v>17.179815343037557</v>
      </c>
      <c r="W36" s="12"/>
      <c r="X36" s="494">
        <v>2015</v>
      </c>
      <c r="Y36" s="492">
        <v>7</v>
      </c>
      <c r="Z36" s="486">
        <v>15.922499999999999</v>
      </c>
      <c r="AA36" s="43"/>
      <c r="AB36" s="15" t="s">
        <v>172</v>
      </c>
      <c r="AC36" s="15" t="s">
        <v>134</v>
      </c>
    </row>
    <row r="37" spans="2:29" x14ac:dyDescent="0.35">
      <c r="B37" s="247" t="s">
        <v>135</v>
      </c>
      <c r="C37" s="248">
        <v>2015</v>
      </c>
      <c r="D37" s="248">
        <v>8</v>
      </c>
      <c r="E37" s="40">
        <f t="shared" si="1"/>
        <v>79.860395965535702</v>
      </c>
      <c r="F37" s="249">
        <f t="shared" si="0"/>
        <v>16.5032</v>
      </c>
      <c r="I37" s="485">
        <v>2015</v>
      </c>
      <c r="J37" s="481">
        <v>8</v>
      </c>
      <c r="K37" s="482">
        <f>'1.7 INPP NB'!E25*K$26</f>
        <v>0.928813640583528</v>
      </c>
      <c r="L37" s="482">
        <f>'1.7 INPP NB'!F25*L$26</f>
        <v>9.0720954458377605</v>
      </c>
      <c r="M37" s="482">
        <f>'1.7 INPP NB'!G25*M$26</f>
        <v>2.6718289812009606</v>
      </c>
      <c r="N37" s="482">
        <f>'1.7 INPP NB'!H25*N$26</f>
        <v>3.6677049243331945</v>
      </c>
      <c r="O37" s="482">
        <f>'1.7 INPP NB'!I25*O$26</f>
        <v>6.8301427910592958</v>
      </c>
      <c r="P37" s="482">
        <f>'1.7 INPP NB'!J25*P$26</f>
        <v>2.6345487601256261</v>
      </c>
      <c r="Q37" s="482">
        <f>'1.7 INPP NB'!K25*Q$26</f>
        <v>2.6626263376848645</v>
      </c>
      <c r="R37" s="482">
        <f>'1.7 INPP NB'!L25*R$26</f>
        <v>10.302447051387038</v>
      </c>
      <c r="S37" s="482">
        <f>'1.7 INPP NB'!M25*S$26</f>
        <v>4.2551567278486848</v>
      </c>
      <c r="T37" s="482">
        <f>'1.7 INPP NB'!N25*T$26</f>
        <v>17.372368841629402</v>
      </c>
      <c r="U37" s="482">
        <f>'1.7 INPP NB'!O25*U$26</f>
        <v>2.1406062310239617</v>
      </c>
      <c r="V37" s="486">
        <f>'1.7 INPP NB'!P25*V$26</f>
        <v>17.322056232821392</v>
      </c>
      <c r="W37" s="12"/>
      <c r="X37" s="494">
        <v>2015</v>
      </c>
      <c r="Y37" s="492">
        <v>8</v>
      </c>
      <c r="Z37" s="486">
        <v>16.5032</v>
      </c>
      <c r="AA37" s="43"/>
      <c r="AB37" s="15" t="s">
        <v>173</v>
      </c>
      <c r="AC37" s="15" t="s">
        <v>135</v>
      </c>
    </row>
    <row r="38" spans="2:29" x14ac:dyDescent="0.35">
      <c r="B38" s="247" t="s">
        <v>136</v>
      </c>
      <c r="C38" s="248">
        <v>2015</v>
      </c>
      <c r="D38" s="248">
        <v>9</v>
      </c>
      <c r="E38" s="40">
        <f t="shared" si="1"/>
        <v>80.301776939108748</v>
      </c>
      <c r="F38" s="249">
        <f t="shared" si="0"/>
        <v>16.851900000000001</v>
      </c>
      <c r="I38" s="485">
        <v>2015</v>
      </c>
      <c r="J38" s="481">
        <v>9</v>
      </c>
      <c r="K38" s="482">
        <f>'1.7 INPP NB'!E26*K$26</f>
        <v>0.9315246271236961</v>
      </c>
      <c r="L38" s="482">
        <f>'1.7 INPP NB'!F26*L$26</f>
        <v>8.9269587292457597</v>
      </c>
      <c r="M38" s="482">
        <f>'1.7 INPP NB'!G26*M$26</f>
        <v>2.713015101344602</v>
      </c>
      <c r="N38" s="482">
        <f>'1.7 INPP NB'!H26*N$26</f>
        <v>3.6808155966256648</v>
      </c>
      <c r="O38" s="482">
        <f>'1.7 INPP NB'!I26*O$26</f>
        <v>6.9057747784974728</v>
      </c>
      <c r="P38" s="482">
        <f>'1.7 INPP NB'!J26*P$26</f>
        <v>2.654675722824114</v>
      </c>
      <c r="Q38" s="482">
        <f>'1.7 INPP NB'!K26*Q$26</f>
        <v>2.6930911786923519</v>
      </c>
      <c r="R38" s="482">
        <f>'1.7 INPP NB'!L26*R$26</f>
        <v>10.476046852714799</v>
      </c>
      <c r="S38" s="482">
        <f>'1.7 INPP NB'!M26*S$26</f>
        <v>4.2903632837624839</v>
      </c>
      <c r="T38" s="482">
        <f>'1.7 INPP NB'!N26*T$26</f>
        <v>17.546737393676207</v>
      </c>
      <c r="U38" s="482">
        <f>'1.7 INPP NB'!O26*U$26</f>
        <v>2.15877254796658</v>
      </c>
      <c r="V38" s="486">
        <f>'1.7 INPP NB'!P26*V$26</f>
        <v>17.324001126635029</v>
      </c>
      <c r="W38" s="12"/>
      <c r="X38" s="494">
        <v>2015</v>
      </c>
      <c r="Y38" s="492">
        <v>9</v>
      </c>
      <c r="Z38" s="486">
        <v>16.851900000000001</v>
      </c>
      <c r="AA38" s="43"/>
      <c r="AB38" s="15" t="s">
        <v>174</v>
      </c>
      <c r="AC38" s="15" t="s">
        <v>136</v>
      </c>
    </row>
    <row r="39" spans="2:29" x14ac:dyDescent="0.35">
      <c r="B39" s="250" t="s">
        <v>137</v>
      </c>
      <c r="C39" s="251">
        <v>2015</v>
      </c>
      <c r="D39" s="251">
        <v>10</v>
      </c>
      <c r="E39" s="252">
        <f t="shared" si="1"/>
        <v>80.315586008136208</v>
      </c>
      <c r="F39" s="253">
        <f t="shared" si="0"/>
        <v>16.581299999999999</v>
      </c>
      <c r="I39" s="485">
        <v>2015</v>
      </c>
      <c r="J39" s="481">
        <v>10</v>
      </c>
      <c r="K39" s="482">
        <f>'1.7 INPP NB'!E27*K$26</f>
        <v>0.94255790501817605</v>
      </c>
      <c r="L39" s="482">
        <f>'1.7 INPP NB'!F27*L$26</f>
        <v>8.8346229863311851</v>
      </c>
      <c r="M39" s="482">
        <f>'1.7 INPP NB'!G27*M$26</f>
        <v>2.7107086299001182</v>
      </c>
      <c r="N39" s="482">
        <f>'1.7 INPP NB'!H27*N$26</f>
        <v>3.6968467363973545</v>
      </c>
      <c r="O39" s="482">
        <f>'1.7 INPP NB'!I27*O$26</f>
        <v>6.990702987439585</v>
      </c>
      <c r="P39" s="482">
        <f>'1.7 INPP NB'!J27*P$26</f>
        <v>2.6528503976744719</v>
      </c>
      <c r="Q39" s="482">
        <f>'1.7 INPP NB'!K27*Q$26</f>
        <v>2.6820918617291518</v>
      </c>
      <c r="R39" s="482">
        <f>'1.7 INPP NB'!L27*R$26</f>
        <v>10.531732180774014</v>
      </c>
      <c r="S39" s="482">
        <f>'1.7 INPP NB'!M27*S$26</f>
        <v>4.2809968903018296</v>
      </c>
      <c r="T39" s="482">
        <f>'1.7 INPP NB'!N27*T$26</f>
        <v>17.434995951163486</v>
      </c>
      <c r="U39" s="482">
        <f>'1.7 INPP NB'!O27*U$26</f>
        <v>2.1629112590110999</v>
      </c>
      <c r="V39" s="486">
        <f>'1.7 INPP NB'!P27*V$26</f>
        <v>17.39456822239573</v>
      </c>
      <c r="W39" s="12"/>
      <c r="X39" s="494">
        <v>2015</v>
      </c>
      <c r="Y39" s="492">
        <v>10</v>
      </c>
      <c r="Z39" s="486">
        <v>16.581299999999999</v>
      </c>
      <c r="AA39" s="43"/>
      <c r="AB39" s="15" t="s">
        <v>175</v>
      </c>
      <c r="AC39" s="15" t="s">
        <v>137</v>
      </c>
    </row>
    <row r="40" spans="2:29" x14ac:dyDescent="0.35">
      <c r="B40" s="247" t="s">
        <v>138</v>
      </c>
      <c r="C40" s="248">
        <v>2015</v>
      </c>
      <c r="D40" s="248">
        <v>11</v>
      </c>
      <c r="E40" s="40">
        <f t="shared" si="1"/>
        <v>80.22557112128564</v>
      </c>
      <c r="F40" s="249">
        <f t="shared" si="0"/>
        <v>16.6325</v>
      </c>
      <c r="I40" s="485">
        <v>2015</v>
      </c>
      <c r="J40" s="481">
        <v>11</v>
      </c>
      <c r="K40" s="482">
        <f>'1.7 INPP NB'!E28*K$26</f>
        <v>0.944750480377332</v>
      </c>
      <c r="L40" s="482">
        <f>'1.7 INPP NB'!F28*L$26</f>
        <v>8.767519672764271</v>
      </c>
      <c r="M40" s="482">
        <f>'1.7 INPP NB'!G28*M$26</f>
        <v>2.707908763809542</v>
      </c>
      <c r="N40" s="482">
        <f>'1.7 INPP NB'!H28*N$26</f>
        <v>3.7095507281073594</v>
      </c>
      <c r="O40" s="482">
        <f>'1.7 INPP NB'!I28*O$26</f>
        <v>6.87885972366528</v>
      </c>
      <c r="P40" s="482">
        <f>'1.7 INPP NB'!J28*P$26</f>
        <v>2.6786947050141801</v>
      </c>
      <c r="Q40" s="482">
        <f>'1.7 INPP NB'!K28*Q$26</f>
        <v>2.6837807487643839</v>
      </c>
      <c r="R40" s="482">
        <f>'1.7 INPP NB'!L28*R$26</f>
        <v>10.550337195491856</v>
      </c>
      <c r="S40" s="482">
        <f>'1.7 INPP NB'!M28*S$26</f>
        <v>4.2851207924836139</v>
      </c>
      <c r="T40" s="482">
        <f>'1.7 INPP NB'!N28*T$26</f>
        <v>17.452498492520313</v>
      </c>
      <c r="U40" s="482">
        <f>'1.7 INPP NB'!O28*U$26</f>
        <v>2.1665924605277418</v>
      </c>
      <c r="V40" s="486">
        <f>'1.7 INPP NB'!P28*V$26</f>
        <v>17.399957357759753</v>
      </c>
      <c r="W40" s="12"/>
      <c r="X40" s="494">
        <v>2015</v>
      </c>
      <c r="Y40" s="492">
        <v>11</v>
      </c>
      <c r="Z40" s="486">
        <v>16.6325</v>
      </c>
      <c r="AA40" s="43"/>
      <c r="AB40" s="15" t="s">
        <v>176</v>
      </c>
      <c r="AC40" s="15" t="s">
        <v>138</v>
      </c>
    </row>
    <row r="41" spans="2:29" x14ac:dyDescent="0.35">
      <c r="B41" s="247" t="s">
        <v>139</v>
      </c>
      <c r="C41" s="248">
        <v>2015</v>
      </c>
      <c r="D41" s="248">
        <v>12</v>
      </c>
      <c r="E41" s="40">
        <f t="shared" si="1"/>
        <v>80.674764194919049</v>
      </c>
      <c r="F41" s="249">
        <f t="shared" si="0"/>
        <v>17.0365</v>
      </c>
      <c r="G41" s="12"/>
      <c r="H41" s="12"/>
      <c r="I41" s="485">
        <v>2015</v>
      </c>
      <c r="J41" s="481">
        <v>12</v>
      </c>
      <c r="K41" s="482">
        <f>'1.7 INPP NB'!E29*K$26</f>
        <v>0.94463194539151196</v>
      </c>
      <c r="L41" s="482">
        <f>'1.7 INPP NB'!F29*L$26</f>
        <v>8.8313657924487519</v>
      </c>
      <c r="M41" s="482">
        <f>'1.7 INPP NB'!G29*M$26</f>
        <v>2.7261321554569942</v>
      </c>
      <c r="N41" s="482">
        <f>'1.7 INPP NB'!H29*N$26</f>
        <v>3.7047397043429999</v>
      </c>
      <c r="O41" s="482">
        <f>'1.7 INPP NB'!I29*O$26</f>
        <v>6.8302461815120648</v>
      </c>
      <c r="P41" s="482">
        <f>'1.7 INPP NB'!J29*P$26</f>
        <v>2.6917585818030543</v>
      </c>
      <c r="Q41" s="482">
        <f>'1.7 INPP NB'!K29*Q$26</f>
        <v>2.70978840459472</v>
      </c>
      <c r="R41" s="482">
        <f>'1.7 INPP NB'!L29*R$26</f>
        <v>10.733399556847884</v>
      </c>
      <c r="S41" s="482">
        <f>'1.7 INPP NB'!M29*S$26</f>
        <v>4.3138885885892648</v>
      </c>
      <c r="T41" s="482">
        <f>'1.7 INPP NB'!N29*T$26</f>
        <v>17.618408791477318</v>
      </c>
      <c r="U41" s="482">
        <f>'1.7 INPP NB'!O29*U$26</f>
        <v>2.1817001909980678</v>
      </c>
      <c r="V41" s="486">
        <f>'1.7 INPP NB'!P29*V$26</f>
        <v>17.388704301456414</v>
      </c>
      <c r="W41" s="12"/>
      <c r="X41" s="494">
        <v>2015</v>
      </c>
      <c r="Y41" s="492">
        <v>12</v>
      </c>
      <c r="Z41" s="486">
        <v>17.0365</v>
      </c>
      <c r="AA41" s="43"/>
      <c r="AB41" s="15" t="s">
        <v>177</v>
      </c>
      <c r="AC41" s="15" t="s">
        <v>139</v>
      </c>
    </row>
    <row r="42" spans="2:29" x14ac:dyDescent="0.35">
      <c r="B42" s="247" t="s">
        <v>140</v>
      </c>
      <c r="C42" s="248">
        <v>2016</v>
      </c>
      <c r="D42" s="248">
        <v>1</v>
      </c>
      <c r="E42" s="40">
        <f t="shared" si="1"/>
        <v>82.084851878521079</v>
      </c>
      <c r="F42" s="249">
        <f t="shared" si="0"/>
        <v>18.025500000000001</v>
      </c>
      <c r="G42" s="12"/>
      <c r="H42" s="12"/>
      <c r="I42" s="485">
        <v>2016</v>
      </c>
      <c r="J42" s="481">
        <v>1</v>
      </c>
      <c r="K42" s="482">
        <f>'1.7 INPP NB'!E30*K$26</f>
        <v>0.95816686367427606</v>
      </c>
      <c r="L42" s="482">
        <f>'1.7 INPP NB'!F30*L$26</f>
        <v>8.9883540916581453</v>
      </c>
      <c r="M42" s="482">
        <f>'1.7 INPP NB'!G30*M$26</f>
        <v>2.764438844187564</v>
      </c>
      <c r="N42" s="482">
        <f>'1.7 INPP NB'!H30*N$26</f>
        <v>3.7289442386205902</v>
      </c>
      <c r="O42" s="482">
        <f>'1.7 INPP NB'!I30*O$26</f>
        <v>6.9351718449153594</v>
      </c>
      <c r="P42" s="482">
        <f>'1.7 INPP NB'!J30*P$26</f>
        <v>2.6881733491390003</v>
      </c>
      <c r="Q42" s="482">
        <f>'1.7 INPP NB'!K30*Q$26</f>
        <v>2.7830294725560001</v>
      </c>
      <c r="R42" s="482">
        <f>'1.7 INPP NB'!L30*R$26</f>
        <v>11.085503997203496</v>
      </c>
      <c r="S42" s="482">
        <f>'1.7 INPP NB'!M30*S$26</f>
        <v>4.4105788858253749</v>
      </c>
      <c r="T42" s="482">
        <f>'1.7 INPP NB'!N30*T$26</f>
        <v>18.019618207288534</v>
      </c>
      <c r="U42" s="482">
        <f>'1.7 INPP NB'!O30*U$26</f>
        <v>2.2164862583403799</v>
      </c>
      <c r="V42" s="486">
        <f>'1.7 INPP NB'!P30*V$26</f>
        <v>17.506385825112353</v>
      </c>
      <c r="W42" s="12"/>
      <c r="X42" s="494">
        <v>2016</v>
      </c>
      <c r="Y42" s="492">
        <v>1</v>
      </c>
      <c r="Z42" s="486">
        <v>18.025500000000001</v>
      </c>
      <c r="AA42" s="43"/>
      <c r="AB42" s="15" t="s">
        <v>178</v>
      </c>
      <c r="AC42" s="15" t="s">
        <v>140</v>
      </c>
    </row>
    <row r="43" spans="2:29" x14ac:dyDescent="0.35">
      <c r="B43" s="247" t="s">
        <v>141</v>
      </c>
      <c r="C43" s="248">
        <v>2016</v>
      </c>
      <c r="D43" s="248">
        <v>2</v>
      </c>
      <c r="E43" s="40">
        <f t="shared" si="1"/>
        <v>83.348588935430229</v>
      </c>
      <c r="F43" s="249">
        <f t="shared" si="0"/>
        <v>18.477699999999999</v>
      </c>
      <c r="G43" s="12"/>
      <c r="H43" s="12"/>
      <c r="I43" s="485">
        <v>2016</v>
      </c>
      <c r="J43" s="481">
        <v>2</v>
      </c>
      <c r="K43" s="482">
        <f>'1.7 INPP NB'!E31*K$26</f>
        <v>0.9802912474909441</v>
      </c>
      <c r="L43" s="482">
        <f>'1.7 INPP NB'!F31*L$26</f>
        <v>8.9885723526240326</v>
      </c>
      <c r="M43" s="482">
        <f>'1.7 INPP NB'!G31*M$26</f>
        <v>2.81300851109481</v>
      </c>
      <c r="N43" s="482">
        <f>'1.7 INPP NB'!H31*N$26</f>
        <v>3.7940083133837397</v>
      </c>
      <c r="O43" s="482">
        <f>'1.7 INPP NB'!I31*O$26</f>
        <v>7.2304926821934723</v>
      </c>
      <c r="P43" s="482">
        <f>'1.7 INPP NB'!J31*P$26</f>
        <v>2.7347497087592383</v>
      </c>
      <c r="Q43" s="482">
        <f>'1.7 INPP NB'!K31*Q$26</f>
        <v>2.8310449316724164</v>
      </c>
      <c r="R43" s="482">
        <f>'1.7 INPP NB'!L31*R$26</f>
        <v>11.343097580933033</v>
      </c>
      <c r="S43" s="482">
        <f>'1.7 INPP NB'!M31*S$26</f>
        <v>4.4651100481020034</v>
      </c>
      <c r="T43" s="482">
        <f>'1.7 INPP NB'!N31*T$26</f>
        <v>18.311443951043902</v>
      </c>
      <c r="U43" s="482">
        <f>'1.7 INPP NB'!O31*U$26</f>
        <v>2.2463265105536059</v>
      </c>
      <c r="V43" s="486">
        <f>'1.7 INPP NB'!P31*V$26</f>
        <v>17.610443097579029</v>
      </c>
      <c r="W43" s="12"/>
      <c r="X43" s="494">
        <v>2016</v>
      </c>
      <c r="Y43" s="492">
        <v>2</v>
      </c>
      <c r="Z43" s="486">
        <v>18.477699999999999</v>
      </c>
      <c r="AA43" s="43"/>
      <c r="AB43" s="15" t="s">
        <v>179</v>
      </c>
      <c r="AC43" s="15" t="s">
        <v>141</v>
      </c>
    </row>
    <row r="44" spans="2:29" x14ac:dyDescent="0.35">
      <c r="B44" s="247" t="s">
        <v>142</v>
      </c>
      <c r="C44" s="248">
        <v>2016</v>
      </c>
      <c r="D44" s="248">
        <v>3</v>
      </c>
      <c r="E44" s="40">
        <f t="shared" si="1"/>
        <v>82.762228627595746</v>
      </c>
      <c r="F44" s="249">
        <f t="shared" si="0"/>
        <v>17.692299999999999</v>
      </c>
      <c r="G44" s="12"/>
      <c r="H44" s="12"/>
      <c r="I44" s="485">
        <v>2016</v>
      </c>
      <c r="J44" s="481">
        <v>3</v>
      </c>
      <c r="K44" s="482">
        <f>'1.7 INPP NB'!E32*K$26</f>
        <v>0.99201006197626806</v>
      </c>
      <c r="L44" s="482">
        <f>'1.7 INPP NB'!F32*L$26</f>
        <v>8.9451045450586406</v>
      </c>
      <c r="M44" s="482">
        <f>'1.7 INPP NB'!G32*M$26</f>
        <v>2.7978164579470564</v>
      </c>
      <c r="N44" s="482">
        <f>'1.7 INPP NB'!H32*N$26</f>
        <v>3.80880976217427</v>
      </c>
      <c r="O44" s="482">
        <f>'1.7 INPP NB'!I32*O$26</f>
        <v>7.1741713878770872</v>
      </c>
      <c r="P44" s="482">
        <f>'1.7 INPP NB'!J32*P$26</f>
        <v>2.7193740584775821</v>
      </c>
      <c r="Q44" s="482">
        <f>'1.7 INPP NB'!K32*Q$26</f>
        <v>2.7940726630211521</v>
      </c>
      <c r="R44" s="482">
        <f>'1.7 INPP NB'!L32*R$26</f>
        <v>11.114156953732014</v>
      </c>
      <c r="S44" s="482">
        <f>'1.7 INPP NB'!M32*S$26</f>
        <v>4.3944843422795019</v>
      </c>
      <c r="T44" s="482">
        <f>'1.7 INPP NB'!N32*T$26</f>
        <v>18.082709104053286</v>
      </c>
      <c r="U44" s="482">
        <f>'1.7 INPP NB'!O32*U$26</f>
        <v>2.2209994859020017</v>
      </c>
      <c r="V44" s="486">
        <f>'1.7 INPP NB'!P32*V$26</f>
        <v>17.718519805096886</v>
      </c>
      <c r="W44" s="12"/>
      <c r="X44" s="494">
        <v>2016</v>
      </c>
      <c r="Y44" s="492">
        <v>3</v>
      </c>
      <c r="Z44" s="486">
        <v>17.692299999999999</v>
      </c>
      <c r="AA44" s="43"/>
      <c r="AB44" s="15" t="s">
        <v>180</v>
      </c>
      <c r="AC44" s="15" t="s">
        <v>142</v>
      </c>
    </row>
    <row r="45" spans="2:29" x14ac:dyDescent="0.35">
      <c r="B45" s="247" t="s">
        <v>143</v>
      </c>
      <c r="C45" s="248">
        <v>2016</v>
      </c>
      <c r="D45" s="248">
        <v>4</v>
      </c>
      <c r="E45" s="40">
        <f t="shared" si="1"/>
        <v>82.867970776935422</v>
      </c>
      <c r="F45" s="249">
        <f t="shared" si="0"/>
        <v>17.490500000000001</v>
      </c>
      <c r="G45" s="12"/>
      <c r="H45" s="12"/>
      <c r="I45" s="485">
        <v>2016</v>
      </c>
      <c r="J45" s="481">
        <v>4</v>
      </c>
      <c r="K45" s="482">
        <f>'1.7 INPP NB'!E33*K$26</f>
        <v>0.98640422193476396</v>
      </c>
      <c r="L45" s="482">
        <f>'1.7 INPP NB'!F33*L$26</f>
        <v>8.8525068242281435</v>
      </c>
      <c r="M45" s="482">
        <f>'1.7 INPP NB'!G33*M$26</f>
        <v>2.7946543046997401</v>
      </c>
      <c r="N45" s="482">
        <f>'1.7 INPP NB'!H33*N$26</f>
        <v>3.8240479399438798</v>
      </c>
      <c r="O45" s="482">
        <f>'1.7 INPP NB'!I33*O$26</f>
        <v>7.2259117292748476</v>
      </c>
      <c r="P45" s="482">
        <f>'1.7 INPP NB'!J33*P$26</f>
        <v>2.7105236346564663</v>
      </c>
      <c r="Q45" s="482">
        <f>'1.7 INPP NB'!K33*Q$26</f>
        <v>2.7795168385217282</v>
      </c>
      <c r="R45" s="482">
        <f>'1.7 INPP NB'!L33*R$26</f>
        <v>11.303607846705553</v>
      </c>
      <c r="S45" s="482">
        <f>'1.7 INPP NB'!M33*S$26</f>
        <v>4.386380198887597</v>
      </c>
      <c r="T45" s="482">
        <f>'1.7 INPP NB'!N33*T$26</f>
        <v>18.030747968498087</v>
      </c>
      <c r="U45" s="482">
        <f>'1.7 INPP NB'!O33*U$26</f>
        <v>2.2250445659030156</v>
      </c>
      <c r="V45" s="486">
        <f>'1.7 INPP NB'!P33*V$26</f>
        <v>17.748624703681585</v>
      </c>
      <c r="W45" s="12"/>
      <c r="X45" s="494">
        <v>2016</v>
      </c>
      <c r="Y45" s="492">
        <v>4</v>
      </c>
      <c r="Z45" s="486">
        <v>17.490500000000001</v>
      </c>
      <c r="AA45" s="43"/>
      <c r="AB45" s="15" t="s">
        <v>181</v>
      </c>
      <c r="AC45" s="15" t="s">
        <v>143</v>
      </c>
    </row>
    <row r="46" spans="2:29" x14ac:dyDescent="0.35">
      <c r="B46" s="247" t="s">
        <v>144</v>
      </c>
      <c r="C46" s="248">
        <v>2016</v>
      </c>
      <c r="D46" s="248">
        <v>5</v>
      </c>
      <c r="E46" s="40">
        <f t="shared" si="1"/>
        <v>84.203664865954707</v>
      </c>
      <c r="F46" s="249">
        <f t="shared" si="0"/>
        <v>18.097999999999999</v>
      </c>
      <c r="G46" s="12"/>
      <c r="H46" s="12"/>
      <c r="I46" s="485">
        <v>2016</v>
      </c>
      <c r="J46" s="481">
        <v>5</v>
      </c>
      <c r="K46" s="482">
        <f>'1.7 INPP NB'!E34*K$26</f>
        <v>0.99610853851582792</v>
      </c>
      <c r="L46" s="482">
        <f>'1.7 INPP NB'!F34*L$26</f>
        <v>8.984563099683248</v>
      </c>
      <c r="M46" s="482">
        <f>'1.7 INPP NB'!G34*M$26</f>
        <v>2.8184570620061042</v>
      </c>
      <c r="N46" s="482">
        <f>'1.7 INPP NB'!H34*N$26</f>
        <v>3.8541641756905793</v>
      </c>
      <c r="O46" s="482">
        <f>'1.7 INPP NB'!I34*O$26</f>
        <v>7.5953962678861435</v>
      </c>
      <c r="P46" s="482">
        <f>'1.7 INPP NB'!J34*P$26</f>
        <v>2.7526714557671483</v>
      </c>
      <c r="Q46" s="482">
        <f>'1.7 INPP NB'!K34*Q$26</f>
        <v>2.8182746678881601</v>
      </c>
      <c r="R46" s="482">
        <f>'1.7 INPP NB'!L34*R$26</f>
        <v>11.521769793658489</v>
      </c>
      <c r="S46" s="482">
        <f>'1.7 INPP NB'!M34*S$26</f>
        <v>4.4387111289078511</v>
      </c>
      <c r="T46" s="482">
        <f>'1.7 INPP NB'!N34*T$26</f>
        <v>18.246314198393772</v>
      </c>
      <c r="U46" s="482">
        <f>'1.7 INPP NB'!O34*U$26</f>
        <v>2.2519436383709976</v>
      </c>
      <c r="V46" s="486">
        <f>'1.7 INPP NB'!P34*V$26</f>
        <v>17.925290839186371</v>
      </c>
      <c r="W46" s="12"/>
      <c r="X46" s="494">
        <v>2016</v>
      </c>
      <c r="Y46" s="492">
        <v>5</v>
      </c>
      <c r="Z46" s="486">
        <v>18.097999999999999</v>
      </c>
      <c r="AA46" s="12"/>
      <c r="AB46" s="15" t="s">
        <v>182</v>
      </c>
      <c r="AC46" s="15" t="s">
        <v>144</v>
      </c>
    </row>
    <row r="47" spans="2:29" x14ac:dyDescent="0.35">
      <c r="B47" s="247" t="s">
        <v>145</v>
      </c>
      <c r="C47" s="248">
        <v>2016</v>
      </c>
      <c r="D47" s="248">
        <v>6</v>
      </c>
      <c r="E47" s="40">
        <f t="shared" si="1"/>
        <v>85.90134194890517</v>
      </c>
      <c r="F47" s="249">
        <f t="shared" si="0"/>
        <v>18.650600000000001</v>
      </c>
      <c r="G47" s="12"/>
      <c r="H47" s="12"/>
      <c r="I47" s="485">
        <v>2016</v>
      </c>
      <c r="J47" s="481">
        <v>6</v>
      </c>
      <c r="K47" s="482">
        <f>'1.7 INPP NB'!E35*K$26</f>
        <v>0.99809686893284399</v>
      </c>
      <c r="L47" s="482">
        <f>'1.7 INPP NB'!F35*L$26</f>
        <v>9.2512772758945285</v>
      </c>
      <c r="M47" s="482">
        <f>'1.7 INPP NB'!G35*M$26</f>
        <v>2.8467778703912741</v>
      </c>
      <c r="N47" s="482">
        <f>'1.7 INPP NB'!H35*N$26</f>
        <v>3.8629861374118946</v>
      </c>
      <c r="O47" s="482">
        <f>'1.7 INPP NB'!I35*O$26</f>
        <v>7.9123601794406397</v>
      </c>
      <c r="P47" s="482">
        <f>'1.7 INPP NB'!J35*P$26</f>
        <v>2.8284691631296424</v>
      </c>
      <c r="Q47" s="482">
        <f>'1.7 INPP NB'!K35*Q$26</f>
        <v>2.8856324928643522</v>
      </c>
      <c r="R47" s="482">
        <f>'1.7 INPP NB'!L35*R$26</f>
        <v>11.80796397302529</v>
      </c>
      <c r="S47" s="482">
        <f>'1.7 INPP NB'!M35*S$26</f>
        <v>4.5033633673235398</v>
      </c>
      <c r="T47" s="482">
        <f>'1.7 INPP NB'!N35*T$26</f>
        <v>18.586775370883476</v>
      </c>
      <c r="U47" s="482">
        <f>'1.7 INPP NB'!O35*U$26</f>
        <v>2.2769245973547578</v>
      </c>
      <c r="V47" s="486">
        <f>'1.7 INPP NB'!P35*V$26</f>
        <v>18.140714652252928</v>
      </c>
      <c r="W47" s="12"/>
      <c r="X47" s="494">
        <v>2016</v>
      </c>
      <c r="Y47" s="492">
        <v>6</v>
      </c>
      <c r="Z47" s="486">
        <v>18.650600000000001</v>
      </c>
      <c r="AA47" s="12"/>
      <c r="AB47" s="15" t="s">
        <v>183</v>
      </c>
      <c r="AC47" s="15" t="s">
        <v>145</v>
      </c>
    </row>
    <row r="48" spans="2:29" x14ac:dyDescent="0.35">
      <c r="B48" s="247" t="s">
        <v>146</v>
      </c>
      <c r="C48" s="248">
        <v>2016</v>
      </c>
      <c r="D48" s="248">
        <v>7</v>
      </c>
      <c r="E48" s="40">
        <f t="shared" si="1"/>
        <v>86.617104170824206</v>
      </c>
      <c r="F48" s="249">
        <f t="shared" si="0"/>
        <v>18.586200000000002</v>
      </c>
      <c r="G48" s="12"/>
      <c r="H48" s="12"/>
      <c r="I48" s="485">
        <v>2016</v>
      </c>
      <c r="J48" s="481">
        <v>7</v>
      </c>
      <c r="K48" s="482">
        <f>'1.7 INPP NB'!E36*K$26</f>
        <v>0.99633558962657998</v>
      </c>
      <c r="L48" s="482">
        <f>'1.7 INPP NB'!F36*L$26</f>
        <v>9.3120974053416958</v>
      </c>
      <c r="M48" s="482">
        <f>'1.7 INPP NB'!G36*M$26</f>
        <v>2.8654908963688661</v>
      </c>
      <c r="N48" s="482">
        <f>'1.7 INPP NB'!H36*N$26</f>
        <v>3.9194348265036898</v>
      </c>
      <c r="O48" s="482">
        <f>'1.7 INPP NB'!I36*O$26</f>
        <v>8.2804216127117769</v>
      </c>
      <c r="P48" s="482">
        <f>'1.7 INPP NB'!J36*P$26</f>
        <v>2.8471034051546842</v>
      </c>
      <c r="Q48" s="482">
        <f>'1.7 INPP NB'!K36*Q$26</f>
        <v>2.8945764475464322</v>
      </c>
      <c r="R48" s="482">
        <f>'1.7 INPP NB'!L36*R$26</f>
        <v>11.791596295883124</v>
      </c>
      <c r="S48" s="482">
        <f>'1.7 INPP NB'!M36*S$26</f>
        <v>4.5048082166565502</v>
      </c>
      <c r="T48" s="482">
        <f>'1.7 INPP NB'!N36*T$26</f>
        <v>18.579150928772354</v>
      </c>
      <c r="U48" s="482">
        <f>'1.7 INPP NB'!O36*U$26</f>
        <v>2.2925888727792958</v>
      </c>
      <c r="V48" s="486">
        <f>'1.7 INPP NB'!P36*V$26</f>
        <v>18.333499673479174</v>
      </c>
      <c r="W48" s="12"/>
      <c r="X48" s="494">
        <v>2016</v>
      </c>
      <c r="Y48" s="492">
        <v>7</v>
      </c>
      <c r="Z48" s="486">
        <v>18.586200000000002</v>
      </c>
      <c r="AA48" s="12"/>
      <c r="AB48" s="15" t="s">
        <v>184</v>
      </c>
      <c r="AC48" s="15" t="s">
        <v>146</v>
      </c>
    </row>
    <row r="49" spans="2:29" x14ac:dyDescent="0.35">
      <c r="B49" s="247" t="s">
        <v>147</v>
      </c>
      <c r="C49" s="248">
        <v>2016</v>
      </c>
      <c r="D49" s="248">
        <v>8</v>
      </c>
      <c r="E49" s="40">
        <f t="shared" si="1"/>
        <v>86.947984754239343</v>
      </c>
      <c r="F49" s="249">
        <f t="shared" si="0"/>
        <v>18.471499999999999</v>
      </c>
      <c r="G49" s="12"/>
      <c r="H49" s="12"/>
      <c r="I49" s="485">
        <v>2016</v>
      </c>
      <c r="J49" s="481">
        <v>8</v>
      </c>
      <c r="K49" s="482">
        <f>'1.7 INPP NB'!E37*K$26</f>
        <v>1.0006393416611159</v>
      </c>
      <c r="L49" s="482">
        <f>'1.7 INPP NB'!F37*L$26</f>
        <v>9.4967496677973919</v>
      </c>
      <c r="M49" s="482">
        <f>'1.7 INPP NB'!G37*M$26</f>
        <v>2.8468136482744963</v>
      </c>
      <c r="N49" s="482">
        <f>'1.7 INPP NB'!H37*N$26</f>
        <v>3.9372692663576698</v>
      </c>
      <c r="O49" s="482">
        <f>'1.7 INPP NB'!I37*O$26</f>
        <v>8.3599139361642241</v>
      </c>
      <c r="P49" s="482">
        <f>'1.7 INPP NB'!J37*P$26</f>
        <v>2.8676406847269362</v>
      </c>
      <c r="Q49" s="482">
        <f>'1.7 INPP NB'!K37*Q$26</f>
        <v>2.8941437169586561</v>
      </c>
      <c r="R49" s="482">
        <f>'1.7 INPP NB'!L37*R$26</f>
        <v>11.71083878429976</v>
      </c>
      <c r="S49" s="482">
        <f>'1.7 INPP NB'!M37*S$26</f>
        <v>4.5002231716820882</v>
      </c>
      <c r="T49" s="482">
        <f>'1.7 INPP NB'!N37*T$26</f>
        <v>18.576929378494583</v>
      </c>
      <c r="U49" s="482">
        <f>'1.7 INPP NB'!O37*U$26</f>
        <v>2.3022131076671482</v>
      </c>
      <c r="V49" s="486">
        <f>'1.7 INPP NB'!P37*V$26</f>
        <v>18.454610050155278</v>
      </c>
      <c r="W49" s="12"/>
      <c r="X49" s="494">
        <v>2016</v>
      </c>
      <c r="Y49" s="492">
        <v>8</v>
      </c>
      <c r="Z49" s="486">
        <v>18.471499999999999</v>
      </c>
      <c r="AA49" s="12"/>
      <c r="AB49" s="15" t="s">
        <v>185</v>
      </c>
      <c r="AC49" s="15" t="s">
        <v>147</v>
      </c>
    </row>
    <row r="50" spans="2:29" x14ac:dyDescent="0.35">
      <c r="B50" s="247" t="s">
        <v>148</v>
      </c>
      <c r="C50" s="248">
        <v>2016</v>
      </c>
      <c r="D50" s="248">
        <v>9</v>
      </c>
      <c r="E50" s="40">
        <f t="shared" si="1"/>
        <v>88.043307552950225</v>
      </c>
      <c r="F50" s="249">
        <f t="shared" si="0"/>
        <v>19.1678</v>
      </c>
      <c r="G50" s="12"/>
      <c r="H50" s="12"/>
      <c r="I50" s="485">
        <v>2016</v>
      </c>
      <c r="J50" s="481">
        <v>9</v>
      </c>
      <c r="K50" s="482">
        <f>'1.7 INPP NB'!E38*K$26</f>
        <v>1.0002177207235081</v>
      </c>
      <c r="L50" s="482">
        <f>'1.7 INPP NB'!F38*L$26</f>
        <v>9.6339197575853124</v>
      </c>
      <c r="M50" s="482">
        <f>'1.7 INPP NB'!G38*M$26</f>
        <v>2.9024988593307524</v>
      </c>
      <c r="N50" s="482">
        <f>'1.7 INPP NB'!H38*N$26</f>
        <v>3.9598391382129896</v>
      </c>
      <c r="O50" s="482">
        <f>'1.7 INPP NB'!I38*O$26</f>
        <v>8.4231650706833285</v>
      </c>
      <c r="P50" s="482">
        <f>'1.7 INPP NB'!J38*P$26</f>
        <v>2.9046828822829061</v>
      </c>
      <c r="Q50" s="482">
        <f>'1.7 INPP NB'!K38*Q$26</f>
        <v>2.9500614243394883</v>
      </c>
      <c r="R50" s="482">
        <f>'1.7 INPP NB'!L38*R$26</f>
        <v>11.947043877807779</v>
      </c>
      <c r="S50" s="482">
        <f>'1.7 INPP NB'!M38*S$26</f>
        <v>4.5765815462287387</v>
      </c>
      <c r="T50" s="482">
        <f>'1.7 INPP NB'!N38*T$26</f>
        <v>18.887479179200735</v>
      </c>
      <c r="U50" s="482">
        <f>'1.7 INPP NB'!O38*U$26</f>
        <v>2.3417228935199059</v>
      </c>
      <c r="V50" s="486">
        <f>'1.7 INPP NB'!P38*V$26</f>
        <v>18.516095203034784</v>
      </c>
      <c r="W50" s="12"/>
      <c r="X50" s="494">
        <v>2016</v>
      </c>
      <c r="Y50" s="492">
        <v>9</v>
      </c>
      <c r="Z50" s="486">
        <v>19.1678</v>
      </c>
      <c r="AA50" s="12"/>
      <c r="AB50" s="15" t="s">
        <v>186</v>
      </c>
      <c r="AC50" s="15" t="s">
        <v>148</v>
      </c>
    </row>
    <row r="51" spans="2:29" x14ac:dyDescent="0.35">
      <c r="B51" s="250" t="s">
        <v>149</v>
      </c>
      <c r="C51" s="251">
        <v>2016</v>
      </c>
      <c r="D51" s="251">
        <v>10</v>
      </c>
      <c r="E51" s="252">
        <f t="shared" si="1"/>
        <v>88.065921935261329</v>
      </c>
      <c r="F51" s="253">
        <f t="shared" si="0"/>
        <v>18.915700000000001</v>
      </c>
      <c r="G51" s="12"/>
      <c r="H51" s="12"/>
      <c r="I51" s="485">
        <v>2016</v>
      </c>
      <c r="J51" s="481">
        <v>10</v>
      </c>
      <c r="K51" s="482">
        <f>'1.7 INPP NB'!E39*K$26</f>
        <v>1.0047513114181321</v>
      </c>
      <c r="L51" s="482">
        <f>'1.7 INPP NB'!F39*L$26</f>
        <v>9.8075464958798886</v>
      </c>
      <c r="M51" s="482">
        <f>'1.7 INPP NB'!G39*M$26</f>
        <v>2.8936681484484481</v>
      </c>
      <c r="N51" s="482">
        <f>'1.7 INPP NB'!H39*N$26</f>
        <v>3.9695303812646698</v>
      </c>
      <c r="O51" s="482">
        <f>'1.7 INPP NB'!I39*O$26</f>
        <v>8.2523105871833273</v>
      </c>
      <c r="P51" s="482">
        <f>'1.7 INPP NB'!J39*P$26</f>
        <v>2.899853849809428</v>
      </c>
      <c r="Q51" s="482">
        <f>'1.7 INPP NB'!K39*Q$26</f>
        <v>2.9409660191620803</v>
      </c>
      <c r="R51" s="482">
        <f>'1.7 INPP NB'!L39*R$26</f>
        <v>11.903639544759185</v>
      </c>
      <c r="S51" s="482">
        <f>'1.7 INPP NB'!M39*S$26</f>
        <v>4.5830992925073257</v>
      </c>
      <c r="T51" s="482">
        <f>'1.7 INPP NB'!N39*T$26</f>
        <v>18.820147084145592</v>
      </c>
      <c r="U51" s="482">
        <f>'1.7 INPP NB'!O39*U$26</f>
        <v>2.3394338195731357</v>
      </c>
      <c r="V51" s="486">
        <f>'1.7 INPP NB'!P39*V$26</f>
        <v>18.65097540111012</v>
      </c>
      <c r="W51" s="12"/>
      <c r="X51" s="494">
        <v>2016</v>
      </c>
      <c r="Y51" s="492">
        <v>10</v>
      </c>
      <c r="Z51" s="486">
        <v>18.915700000000001</v>
      </c>
      <c r="AA51" s="12"/>
      <c r="AB51" s="15" t="s">
        <v>187</v>
      </c>
      <c r="AC51" s="15" t="s">
        <v>149</v>
      </c>
    </row>
    <row r="52" spans="2:29" x14ac:dyDescent="0.35">
      <c r="B52" s="247" t="s">
        <v>150</v>
      </c>
      <c r="C52" s="248">
        <v>2016</v>
      </c>
      <c r="D52" s="248">
        <v>11</v>
      </c>
      <c r="E52" s="40">
        <f t="shared" si="1"/>
        <v>89.624228634044485</v>
      </c>
      <c r="F52" s="249">
        <f>Z52</f>
        <v>20.037099999999999</v>
      </c>
      <c r="G52" s="45"/>
      <c r="H52" s="45"/>
      <c r="I52" s="485">
        <v>2016</v>
      </c>
      <c r="J52" s="481">
        <v>11</v>
      </c>
      <c r="K52" s="482">
        <f>'1.7 INPP NB'!E40*K$26</f>
        <v>1.0134168061112641</v>
      </c>
      <c r="L52" s="482">
        <f>'1.7 INPP NB'!F40*L$26</f>
        <v>10.010004673378416</v>
      </c>
      <c r="M52" s="482">
        <f>'1.7 INPP NB'!G40*M$26</f>
        <v>2.9359891197122039</v>
      </c>
      <c r="N52" s="482">
        <f>'1.7 INPP NB'!H40*N$26</f>
        <v>3.9875210061366597</v>
      </c>
      <c r="O52" s="482">
        <f>'1.7 INPP NB'!I40*O$26</f>
        <v>8.5020040602572156</v>
      </c>
      <c r="P52" s="482">
        <f>'1.7 INPP NB'!J40*P$26</f>
        <v>2.9369422877920641</v>
      </c>
      <c r="Q52" s="482">
        <f>'1.7 INPP NB'!K40*Q$26</f>
        <v>3.0047866500396156</v>
      </c>
      <c r="R52" s="482">
        <f>'1.7 INPP NB'!L40*R$26</f>
        <v>12.238148107720585</v>
      </c>
      <c r="S52" s="482">
        <f>'1.7 INPP NB'!M40*S$26</f>
        <v>4.6930918995656699</v>
      </c>
      <c r="T52" s="482">
        <f>'1.7 INPP NB'!N40*T$26</f>
        <v>19.25570453597064</v>
      </c>
      <c r="U52" s="482">
        <f>'1.7 INPP NB'!O40*U$26</f>
        <v>2.3732738691807342</v>
      </c>
      <c r="V52" s="486">
        <f>'1.7 INPP NB'!P40*V$26</f>
        <v>18.673345618179415</v>
      </c>
      <c r="W52" s="12"/>
      <c r="X52" s="494">
        <v>2016</v>
      </c>
      <c r="Y52" s="492">
        <v>11</v>
      </c>
      <c r="Z52" s="486">
        <v>20.037099999999999</v>
      </c>
      <c r="AA52" s="12"/>
      <c r="AB52" s="15" t="s">
        <v>188</v>
      </c>
      <c r="AC52" s="15" t="s">
        <v>150</v>
      </c>
    </row>
    <row r="53" spans="2:29" x14ac:dyDescent="0.35">
      <c r="B53" s="247" t="s">
        <v>151</v>
      </c>
      <c r="C53" s="248">
        <v>2016</v>
      </c>
      <c r="D53" s="248">
        <v>12</v>
      </c>
      <c r="E53" s="40">
        <f t="shared" si="1"/>
        <v>90.874399304121198</v>
      </c>
      <c r="F53" s="249">
        <f t="shared" si="0"/>
        <v>20.515599999999999</v>
      </c>
      <c r="G53" s="46"/>
      <c r="H53" s="46"/>
      <c r="I53" s="485">
        <v>2016</v>
      </c>
      <c r="J53" s="481">
        <v>12</v>
      </c>
      <c r="K53" s="482">
        <f>'1.7 INPP NB'!E41*K$26</f>
        <v>1.01660275609968</v>
      </c>
      <c r="L53" s="482">
        <f>'1.7 INPP NB'!F41*L$26</f>
        <v>10.197124430338832</v>
      </c>
      <c r="M53" s="482">
        <f>'1.7 INPP NB'!G41*M$26</f>
        <v>2.9869327937032222</v>
      </c>
      <c r="N53" s="482">
        <f>'1.7 INPP NB'!H41*N$26</f>
        <v>3.9970648147130552</v>
      </c>
      <c r="O53" s="482">
        <f>'1.7 INPP NB'!I41*O$26</f>
        <v>8.5411947222750726</v>
      </c>
      <c r="P53" s="482">
        <f>'1.7 INPP NB'!J41*P$26</f>
        <v>2.9664530344409861</v>
      </c>
      <c r="Q53" s="482">
        <f>'1.7 INPP NB'!K41*Q$26</f>
        <v>3.0613743216200642</v>
      </c>
      <c r="R53" s="482">
        <f>'1.7 INPP NB'!L41*R$26</f>
        <v>12.434242943697246</v>
      </c>
      <c r="S53" s="482">
        <f>'1.7 INPP NB'!M41*S$26</f>
        <v>4.7494956974661582</v>
      </c>
      <c r="T53" s="482">
        <f>'1.7 INPP NB'!N41*T$26</f>
        <v>19.623756138112245</v>
      </c>
      <c r="U53" s="482">
        <f>'1.7 INPP NB'!O41*U$26</f>
        <v>2.3973795183828619</v>
      </c>
      <c r="V53" s="486">
        <f>'1.7 INPP NB'!P41*V$26</f>
        <v>18.902778133271774</v>
      </c>
      <c r="W53" s="12"/>
      <c r="X53" s="494">
        <v>2016</v>
      </c>
      <c r="Y53" s="492">
        <v>12</v>
      </c>
      <c r="Z53" s="486">
        <v>20.515599999999999</v>
      </c>
      <c r="AA53" s="12"/>
      <c r="AB53" s="15" t="s">
        <v>189</v>
      </c>
      <c r="AC53" s="15" t="s">
        <v>151</v>
      </c>
    </row>
    <row r="54" spans="2:29" x14ac:dyDescent="0.35">
      <c r="B54" s="247" t="s">
        <v>152</v>
      </c>
      <c r="C54" s="248">
        <v>2017</v>
      </c>
      <c r="D54" s="248">
        <v>1</v>
      </c>
      <c r="E54" s="40">
        <f t="shared" si="1"/>
        <v>93.637275843574145</v>
      </c>
      <c r="F54" s="249">
        <f t="shared" si="0"/>
        <v>21.377500000000001</v>
      </c>
      <c r="G54" s="12"/>
      <c r="H54" s="12"/>
      <c r="I54" s="485">
        <v>2017</v>
      </c>
      <c r="J54" s="481">
        <v>1</v>
      </c>
      <c r="K54" s="482">
        <f>'1.7 INPP NB'!E42*K$26</f>
        <v>1.0502091767250119</v>
      </c>
      <c r="L54" s="482">
        <f>'1.7 INPP NB'!F42*L$26</f>
        <v>10.656338615093361</v>
      </c>
      <c r="M54" s="482">
        <f>'1.7 INPP NB'!G42*M$26</f>
        <v>3.0694150729999761</v>
      </c>
      <c r="N54" s="482">
        <f>'1.7 INPP NB'!H42*N$26</f>
        <v>4.0871777596990198</v>
      </c>
      <c r="O54" s="482">
        <f>'1.7 INPP NB'!I42*O$26</f>
        <v>8.9503484196574075</v>
      </c>
      <c r="P54" s="482">
        <f>'1.7 INPP NB'!J42*P$26</f>
        <v>3.0427863343474</v>
      </c>
      <c r="Q54" s="482">
        <f>'1.7 INPP NB'!K42*Q$26</f>
        <v>3.1426341124569599</v>
      </c>
      <c r="R54" s="482">
        <f>'1.7 INPP NB'!L42*R$26</f>
        <v>12.846661130329865</v>
      </c>
      <c r="S54" s="482">
        <f>'1.7 INPP NB'!M42*S$26</f>
        <v>4.8834375868773749</v>
      </c>
      <c r="T54" s="482">
        <f>'1.7 INPP NB'!N42*T$26</f>
        <v>20.021329605398122</v>
      </c>
      <c r="U54" s="482">
        <f>'1.7 INPP NB'!O42*U$26</f>
        <v>2.4551403903527023</v>
      </c>
      <c r="V54" s="486">
        <f>'1.7 INPP NB'!P42*V$26</f>
        <v>19.431797639636937</v>
      </c>
      <c r="W54" s="12"/>
      <c r="X54" s="494">
        <v>2017</v>
      </c>
      <c r="Y54" s="492">
        <v>1</v>
      </c>
      <c r="Z54" s="486">
        <v>21.377500000000001</v>
      </c>
      <c r="AA54" s="12"/>
      <c r="AB54" s="15" t="s">
        <v>190</v>
      </c>
      <c r="AC54" s="15" t="s">
        <v>152</v>
      </c>
    </row>
    <row r="55" spans="2:29" x14ac:dyDescent="0.35">
      <c r="B55" s="247" t="s">
        <v>153</v>
      </c>
      <c r="C55" s="248">
        <v>2017</v>
      </c>
      <c r="D55" s="248">
        <v>2</v>
      </c>
      <c r="E55" s="40">
        <f t="shared" si="1"/>
        <v>93.925394299386369</v>
      </c>
      <c r="F55" s="249">
        <f t="shared" si="0"/>
        <v>20.3324</v>
      </c>
      <c r="G55" s="12"/>
      <c r="H55" s="12"/>
      <c r="I55" s="485">
        <v>2017</v>
      </c>
      <c r="J55" s="481">
        <v>2</v>
      </c>
      <c r="K55" s="482">
        <f>'1.7 INPP NB'!E43*K$26</f>
        <v>1.091090833023</v>
      </c>
      <c r="L55" s="482">
        <f>'1.7 INPP NB'!F43*L$26</f>
        <v>10.9189676010492</v>
      </c>
      <c r="M55" s="482">
        <f>'1.7 INPP NB'!G43*M$26</f>
        <v>3.0561616639606659</v>
      </c>
      <c r="N55" s="482">
        <f>'1.7 INPP NB'!H43*N$26</f>
        <v>4.1445938037437546</v>
      </c>
      <c r="O55" s="482">
        <f>'1.7 INPP NB'!I43*O$26</f>
        <v>9.0736274691369605</v>
      </c>
      <c r="P55" s="482">
        <f>'1.7 INPP NB'!J43*P$26</f>
        <v>3.0535754723578283</v>
      </c>
      <c r="Q55" s="482">
        <f>'1.7 INPP NB'!K43*Q$26</f>
        <v>3.06997334929232</v>
      </c>
      <c r="R55" s="482">
        <f>'1.7 INPP NB'!L43*R$26</f>
        <v>12.546091888362774</v>
      </c>
      <c r="S55" s="482">
        <f>'1.7 INPP NB'!M43*S$26</f>
        <v>4.8143417360521576</v>
      </c>
      <c r="T55" s="482">
        <f>'1.7 INPP NB'!N43*T$26</f>
        <v>19.790056611359326</v>
      </c>
      <c r="U55" s="482">
        <f>'1.7 INPP NB'!O43*U$26</f>
        <v>2.444099879824122</v>
      </c>
      <c r="V55" s="486">
        <f>'1.7 INPP NB'!P43*V$26</f>
        <v>19.922813991224263</v>
      </c>
      <c r="W55" s="12"/>
      <c r="X55" s="494">
        <v>2017</v>
      </c>
      <c r="Y55" s="492">
        <v>2</v>
      </c>
      <c r="Z55" s="486">
        <v>20.3324</v>
      </c>
      <c r="AA55" s="43"/>
      <c r="AB55" s="15" t="s">
        <v>191</v>
      </c>
      <c r="AC55" s="15" t="s">
        <v>153</v>
      </c>
    </row>
    <row r="56" spans="2:29" x14ac:dyDescent="0.35">
      <c r="B56" s="247" t="s">
        <v>154</v>
      </c>
      <c r="C56" s="248">
        <v>2017</v>
      </c>
      <c r="D56" s="248">
        <v>3</v>
      </c>
      <c r="E56" s="40">
        <f t="shared" si="1"/>
        <v>93.08231149524913</v>
      </c>
      <c r="F56" s="249">
        <f t="shared" si="0"/>
        <v>19.355599999999999</v>
      </c>
      <c r="G56" s="12"/>
      <c r="H56" s="12"/>
      <c r="I56" s="485">
        <v>2017</v>
      </c>
      <c r="J56" s="481">
        <v>3</v>
      </c>
      <c r="K56" s="482">
        <f>'1.7 INPP NB'!E44*K$26</f>
        <v>1.095914724303072</v>
      </c>
      <c r="L56" s="482">
        <f>'1.7 INPP NB'!F44*L$26</f>
        <v>10.783299250220784</v>
      </c>
      <c r="M56" s="482">
        <f>'1.7 INPP NB'!G44*M$26</f>
        <v>3.067396876330732</v>
      </c>
      <c r="N56" s="482">
        <f>'1.7 INPP NB'!H44*N$26</f>
        <v>4.1539669112489399</v>
      </c>
      <c r="O56" s="482">
        <f>'1.7 INPP NB'!I44*O$26</f>
        <v>8.9821204549977605</v>
      </c>
      <c r="P56" s="482">
        <f>'1.7 INPP NB'!J44*P$26</f>
        <v>3.0538372061256243</v>
      </c>
      <c r="Q56" s="482">
        <f>'1.7 INPP NB'!K44*Q$26</f>
        <v>3.0163315699867197</v>
      </c>
      <c r="R56" s="482">
        <f>'1.7 INPP NB'!L44*R$26</f>
        <v>12.2695585807284</v>
      </c>
      <c r="S56" s="482">
        <f>'1.7 INPP NB'!M44*S$26</f>
        <v>4.7320271044238442</v>
      </c>
      <c r="T56" s="482">
        <f>'1.7 INPP NB'!N44*T$26</f>
        <v>19.424997477105251</v>
      </c>
      <c r="U56" s="482">
        <f>'1.7 INPP NB'!O44*U$26</f>
        <v>2.4112036064454521</v>
      </c>
      <c r="V56" s="486">
        <f>'1.7 INPP NB'!P44*V$26</f>
        <v>20.091657733332539</v>
      </c>
      <c r="W56" s="12"/>
      <c r="X56" s="494">
        <v>2017</v>
      </c>
      <c r="Y56" s="492">
        <v>3</v>
      </c>
      <c r="Z56" s="486">
        <v>19.355599999999999</v>
      </c>
      <c r="AA56" s="43"/>
      <c r="AB56" s="15" t="s">
        <v>192</v>
      </c>
      <c r="AC56" s="15" t="s">
        <v>154</v>
      </c>
    </row>
    <row r="57" spans="2:29" x14ac:dyDescent="0.35">
      <c r="B57" s="247" t="s">
        <v>155</v>
      </c>
      <c r="C57" s="248">
        <v>2017</v>
      </c>
      <c r="D57" s="248">
        <v>4</v>
      </c>
      <c r="E57" s="40">
        <f t="shared" si="1"/>
        <v>92.054249139857887</v>
      </c>
      <c r="F57" s="249">
        <f t="shared" si="0"/>
        <v>18.778400000000001</v>
      </c>
      <c r="G57" s="12"/>
      <c r="H57" s="12"/>
      <c r="I57" s="485">
        <v>2017</v>
      </c>
      <c r="J57" s="481">
        <v>4</v>
      </c>
      <c r="K57" s="482">
        <f>'1.7 INPP NB'!E45*K$26</f>
        <v>1.090258614047604</v>
      </c>
      <c r="L57" s="482">
        <f>'1.7 INPP NB'!F45*L$26</f>
        <v>10.292898199372209</v>
      </c>
      <c r="M57" s="482">
        <f>'1.7 INPP NB'!G45*M$26</f>
        <v>3.0548406496346803</v>
      </c>
      <c r="N57" s="482">
        <f>'1.7 INPP NB'!H45*N$26</f>
        <v>4.1480824723683751</v>
      </c>
      <c r="O57" s="482">
        <f>'1.7 INPP NB'!I45*O$26</f>
        <v>8.8718909331080642</v>
      </c>
      <c r="P57" s="482">
        <f>'1.7 INPP NB'!J45*P$26</f>
        <v>3.0386295709768043</v>
      </c>
      <c r="Q57" s="482">
        <f>'1.7 INPP NB'!K45*Q$26</f>
        <v>2.9717266747998079</v>
      </c>
      <c r="R57" s="482">
        <f>'1.7 INPP NB'!L45*R$26</f>
        <v>12.082341242308051</v>
      </c>
      <c r="S57" s="482">
        <f>'1.7 INPP NB'!M45*S$26</f>
        <v>4.7914965796919846</v>
      </c>
      <c r="T57" s="482">
        <f>'1.7 INPP NB'!N45*T$26</f>
        <v>19.200852978841212</v>
      </c>
      <c r="U57" s="482">
        <f>'1.7 INPP NB'!O45*U$26</f>
        <v>2.3952151744134378</v>
      </c>
      <c r="V57" s="486">
        <f>'1.7 INPP NB'!P45*V$26</f>
        <v>20.116016050295656</v>
      </c>
      <c r="W57" s="12"/>
      <c r="X57" s="494">
        <v>2017</v>
      </c>
      <c r="Y57" s="492">
        <v>4</v>
      </c>
      <c r="Z57" s="486">
        <v>18.778400000000001</v>
      </c>
      <c r="AA57" s="43"/>
      <c r="AB57" s="15" t="s">
        <v>193</v>
      </c>
      <c r="AC57" s="15" t="s">
        <v>155</v>
      </c>
    </row>
    <row r="58" spans="2:29" x14ac:dyDescent="0.35">
      <c r="B58" s="247" t="s">
        <v>156</v>
      </c>
      <c r="C58" s="248">
        <v>2017</v>
      </c>
      <c r="D58" s="248">
        <v>5</v>
      </c>
      <c r="E58" s="40">
        <f t="shared" si="1"/>
        <v>92.154991103820635</v>
      </c>
      <c r="F58" s="249">
        <f t="shared" si="0"/>
        <v>18.767900000000001</v>
      </c>
      <c r="G58" s="12"/>
      <c r="H58" s="12"/>
      <c r="I58" s="485">
        <v>2017</v>
      </c>
      <c r="J58" s="481">
        <v>5</v>
      </c>
      <c r="K58" s="482">
        <f>'1.7 INPP NB'!E46*K$26</f>
        <v>1.0903541505610439</v>
      </c>
      <c r="L58" s="482">
        <f>'1.7 INPP NB'!F46*L$26</f>
        <v>10.256108278822561</v>
      </c>
      <c r="M58" s="482">
        <f>'1.7 INPP NB'!G46*M$26</f>
        <v>3.0582873907857726</v>
      </c>
      <c r="N58" s="482">
        <f>'1.7 INPP NB'!H46*N$26</f>
        <v>4.1802721726312795</v>
      </c>
      <c r="O58" s="482">
        <f>'1.7 INPP NB'!I46*O$26</f>
        <v>8.7497917903775999</v>
      </c>
      <c r="P58" s="482">
        <f>'1.7 INPP NB'!J46*P$26</f>
        <v>3.0321002399599002</v>
      </c>
      <c r="Q58" s="482">
        <f>'1.7 INPP NB'!K46*Q$26</f>
        <v>2.9783211311047362</v>
      </c>
      <c r="R58" s="482">
        <f>'1.7 INPP NB'!L46*R$26</f>
        <v>12.148574432308903</v>
      </c>
      <c r="S58" s="482">
        <f>'1.7 INPP NB'!M46*S$26</f>
        <v>4.824725237368539</v>
      </c>
      <c r="T58" s="482">
        <f>'1.7 INPP NB'!N46*T$26</f>
        <v>19.233728935853904</v>
      </c>
      <c r="U58" s="482">
        <f>'1.7 INPP NB'!O46*U$26</f>
        <v>2.4121050300515479</v>
      </c>
      <c r="V58" s="486">
        <f>'1.7 INPP NB'!P46*V$26</f>
        <v>20.190622313994854</v>
      </c>
      <c r="W58" s="12"/>
      <c r="X58" s="494">
        <v>2017</v>
      </c>
      <c r="Y58" s="492">
        <v>5</v>
      </c>
      <c r="Z58" s="486">
        <v>18.767900000000001</v>
      </c>
      <c r="AA58" s="43"/>
      <c r="AB58" s="15" t="s">
        <v>194</v>
      </c>
      <c r="AC58" s="15" t="s">
        <v>156</v>
      </c>
    </row>
    <row r="59" spans="2:29" x14ac:dyDescent="0.35">
      <c r="B59" s="247" t="s">
        <v>157</v>
      </c>
      <c r="C59" s="248">
        <v>2017</v>
      </c>
      <c r="D59" s="248">
        <v>6</v>
      </c>
      <c r="E59" s="40">
        <f t="shared" si="1"/>
        <v>91.261734141069354</v>
      </c>
      <c r="F59" s="249">
        <f t="shared" si="0"/>
        <v>18.161200000000001</v>
      </c>
      <c r="G59" s="12"/>
      <c r="H59" s="12"/>
      <c r="I59" s="485">
        <v>2017</v>
      </c>
      <c r="J59" s="481">
        <v>6</v>
      </c>
      <c r="K59" s="482">
        <f>'1.7 INPP NB'!E47*K$26</f>
        <v>1.098821774617404</v>
      </c>
      <c r="L59" s="482">
        <f>'1.7 INPP NB'!F47*L$26</f>
        <v>10.104792316641344</v>
      </c>
      <c r="M59" s="482">
        <f>'1.7 INPP NB'!G47*M$26</f>
        <v>3.0158127542257582</v>
      </c>
      <c r="N59" s="482">
        <f>'1.7 INPP NB'!H47*N$26</f>
        <v>4.191126419363445</v>
      </c>
      <c r="O59" s="482">
        <f>'1.7 INPP NB'!I47*O$26</f>
        <v>8.6442940944046072</v>
      </c>
      <c r="P59" s="482">
        <f>'1.7 INPP NB'!J47*P$26</f>
        <v>3.027038637603642</v>
      </c>
      <c r="Q59" s="482">
        <f>'1.7 INPP NB'!K47*Q$26</f>
        <v>2.9326785132384323</v>
      </c>
      <c r="R59" s="482">
        <f>'1.7 INPP NB'!L47*R$26</f>
        <v>11.900115724837409</v>
      </c>
      <c r="S59" s="482">
        <f>'1.7 INPP NB'!M47*S$26</f>
        <v>4.789853032612152</v>
      </c>
      <c r="T59" s="482">
        <f>'1.7 INPP NB'!N47*T$26</f>
        <v>18.976930738613483</v>
      </c>
      <c r="U59" s="482">
        <f>'1.7 INPP NB'!O47*U$26</f>
        <v>2.38598056168511</v>
      </c>
      <c r="V59" s="486">
        <f>'1.7 INPP NB'!P47*V$26</f>
        <v>20.194289573226577</v>
      </c>
      <c r="W59" s="12"/>
      <c r="X59" s="494">
        <v>2017</v>
      </c>
      <c r="Y59" s="492">
        <v>6</v>
      </c>
      <c r="Z59" s="486">
        <v>18.161200000000001</v>
      </c>
      <c r="AA59" s="43"/>
      <c r="AB59" s="15" t="s">
        <v>195</v>
      </c>
      <c r="AC59" s="15" t="s">
        <v>157</v>
      </c>
    </row>
    <row r="60" spans="2:29" x14ac:dyDescent="0.35">
      <c r="B60" s="247" t="s">
        <v>158</v>
      </c>
      <c r="C60" s="248">
        <v>2017</v>
      </c>
      <c r="D60" s="248">
        <v>7</v>
      </c>
      <c r="E60" s="40">
        <f t="shared" si="1"/>
        <v>90.734436949931705</v>
      </c>
      <c r="F60" s="249">
        <f t="shared" si="0"/>
        <v>17.837800000000001</v>
      </c>
      <c r="G60" s="12"/>
      <c r="H60" s="12"/>
      <c r="I60" s="485">
        <v>2017</v>
      </c>
      <c r="J60" s="481">
        <v>7</v>
      </c>
      <c r="K60" s="482">
        <f>'1.7 INPP NB'!E48*K$26</f>
        <v>1.0953808076322959</v>
      </c>
      <c r="L60" s="482">
        <f>'1.7 INPP NB'!F48*L$26</f>
        <v>9.939314499300929</v>
      </c>
      <c r="M60" s="482">
        <f>'1.7 INPP NB'!G48*M$26</f>
        <v>3.0100122070200723</v>
      </c>
      <c r="N60" s="482">
        <f>'1.7 INPP NB'!H48*N$26</f>
        <v>4.2365836597411342</v>
      </c>
      <c r="O60" s="482">
        <f>'1.7 INPP NB'!I48*O$26</f>
        <v>8.4946610331528003</v>
      </c>
      <c r="P60" s="482">
        <f>'1.7 INPP NB'!J48*P$26</f>
        <v>3.0445443217602959</v>
      </c>
      <c r="Q60" s="482">
        <f>'1.7 INPP NB'!K48*Q$26</f>
        <v>2.9157229709708159</v>
      </c>
      <c r="R60" s="482">
        <f>'1.7 INPP NB'!L48*R$26</f>
        <v>11.755600409436155</v>
      </c>
      <c r="S60" s="482">
        <f>'1.7 INPP NB'!M48*S$26</f>
        <v>4.7585497477094032</v>
      </c>
      <c r="T60" s="482">
        <f>'1.7 INPP NB'!N48*T$26</f>
        <v>18.885608474228075</v>
      </c>
      <c r="U60" s="482">
        <f>'1.7 INPP NB'!O48*U$26</f>
        <v>2.3769187067270061</v>
      </c>
      <c r="V60" s="486">
        <f>'1.7 INPP NB'!P48*V$26</f>
        <v>20.221540112252733</v>
      </c>
      <c r="W60" s="12"/>
      <c r="X60" s="494">
        <v>2017</v>
      </c>
      <c r="Y60" s="492">
        <v>7</v>
      </c>
      <c r="Z60" s="486">
        <v>17.837800000000001</v>
      </c>
      <c r="AA60" s="43"/>
      <c r="AB60" s="15" t="s">
        <v>196</v>
      </c>
      <c r="AC60" s="15" t="s">
        <v>158</v>
      </c>
    </row>
    <row r="61" spans="2:29" x14ac:dyDescent="0.35">
      <c r="B61" s="247" t="s">
        <v>159</v>
      </c>
      <c r="C61" s="248">
        <v>2017</v>
      </c>
      <c r="D61" s="248">
        <v>8</v>
      </c>
      <c r="E61" s="40">
        <f t="shared" si="1"/>
        <v>90.941163516001296</v>
      </c>
      <c r="F61" s="249">
        <f t="shared" si="0"/>
        <v>17.809200000000001</v>
      </c>
      <c r="G61" s="12"/>
      <c r="H61" s="12"/>
      <c r="I61" s="485">
        <v>2017</v>
      </c>
      <c r="J61" s="481">
        <v>8</v>
      </c>
      <c r="K61" s="482">
        <f>'1.7 INPP NB'!E49*K$26</f>
        <v>1.0970059744287841</v>
      </c>
      <c r="L61" s="482">
        <f>'1.7 INPP NB'!F49*L$26</f>
        <v>9.921635247777008</v>
      </c>
      <c r="M61" s="482">
        <f>'1.7 INPP NB'!G49*M$26</f>
        <v>3.0263220049309085</v>
      </c>
      <c r="N61" s="482">
        <f>'1.7 INPP NB'!H49*N$26</f>
        <v>4.2543035784131398</v>
      </c>
      <c r="O61" s="482">
        <f>'1.7 INPP NB'!I49*O$26</f>
        <v>8.551741068940224</v>
      </c>
      <c r="P61" s="482">
        <f>'1.7 INPP NB'!J49*P$26</f>
        <v>3.0280034394445301</v>
      </c>
      <c r="Q61" s="482">
        <f>'1.7 INPP NB'!K49*Q$26</f>
        <v>2.9077666612177282</v>
      </c>
      <c r="R61" s="482">
        <f>'1.7 INPP NB'!L49*R$26</f>
        <v>11.726492851120698</v>
      </c>
      <c r="S61" s="482">
        <f>'1.7 INPP NB'!M49*S$26</f>
        <v>4.7632679153419089</v>
      </c>
      <c r="T61" s="482">
        <f>'1.7 INPP NB'!N49*T$26</f>
        <v>19.023255393143089</v>
      </c>
      <c r="U61" s="482">
        <f>'1.7 INPP NB'!O49*U$26</f>
        <v>2.3786507448013179</v>
      </c>
      <c r="V61" s="486">
        <f>'1.7 INPP NB'!P49*V$26</f>
        <v>20.262718636441981</v>
      </c>
      <c r="W61" s="12"/>
      <c r="X61" s="494">
        <v>2017</v>
      </c>
      <c r="Y61" s="492">
        <v>8</v>
      </c>
      <c r="Z61" s="486">
        <v>17.809200000000001</v>
      </c>
      <c r="AA61" s="43"/>
      <c r="AB61" s="15" t="s">
        <v>197</v>
      </c>
      <c r="AC61" s="15" t="s">
        <v>159</v>
      </c>
    </row>
    <row r="62" spans="2:29" x14ac:dyDescent="0.35">
      <c r="B62" s="247" t="s">
        <v>160</v>
      </c>
      <c r="C62" s="248">
        <v>2017</v>
      </c>
      <c r="D62" s="248">
        <v>9</v>
      </c>
      <c r="E62" s="40">
        <f t="shared" si="1"/>
        <v>91.247972301397652</v>
      </c>
      <c r="F62" s="249">
        <f t="shared" si="0"/>
        <v>17.819199999999999</v>
      </c>
      <c r="G62" s="12"/>
      <c r="H62" s="12"/>
      <c r="I62" s="485">
        <v>2017</v>
      </c>
      <c r="J62" s="481">
        <v>9</v>
      </c>
      <c r="K62" s="482">
        <f>'1.7 INPP NB'!E50*K$26</f>
        <v>1.0892399669696282</v>
      </c>
      <c r="L62" s="482">
        <f>'1.7 INPP NB'!F50*L$26</f>
        <v>10.053363284191807</v>
      </c>
      <c r="M62" s="482">
        <f>'1.7 INPP NB'!G50*M$26</f>
        <v>3.0448420756727725</v>
      </c>
      <c r="N62" s="482">
        <f>'1.7 INPP NB'!H50*N$26</f>
        <v>4.2521050112457601</v>
      </c>
      <c r="O62" s="482">
        <f>'1.7 INPP NB'!I50*O$26</f>
        <v>8.6396176441189443</v>
      </c>
      <c r="P62" s="482">
        <f>'1.7 INPP NB'!J50*P$26</f>
        <v>3.0373966252956239</v>
      </c>
      <c r="Q62" s="482">
        <f>'1.7 INPP NB'!K50*Q$26</f>
        <v>2.9101927437909758</v>
      </c>
      <c r="R62" s="482">
        <f>'1.7 INPP NB'!L50*R$26</f>
        <v>11.741143257297594</v>
      </c>
      <c r="S62" s="482">
        <f>'1.7 INPP NB'!M50*S$26</f>
        <v>4.7744528446321679</v>
      </c>
      <c r="T62" s="482">
        <f>'1.7 INPP NB'!N50*T$26</f>
        <v>19.011422512969176</v>
      </c>
      <c r="U62" s="482">
        <f>'1.7 INPP NB'!O50*U$26</f>
        <v>2.3834473074379239</v>
      </c>
      <c r="V62" s="486">
        <f>'1.7 INPP NB'!P50*V$26</f>
        <v>20.310749027775294</v>
      </c>
      <c r="W62" s="12"/>
      <c r="X62" s="494">
        <v>2017</v>
      </c>
      <c r="Y62" s="492">
        <v>9</v>
      </c>
      <c r="Z62" s="486">
        <v>17.819199999999999</v>
      </c>
      <c r="AA62" s="43"/>
      <c r="AB62" s="15" t="s">
        <v>198</v>
      </c>
      <c r="AC62" s="15" t="s">
        <v>160</v>
      </c>
    </row>
    <row r="63" spans="2:29" x14ac:dyDescent="0.35">
      <c r="B63" s="250" t="s">
        <v>161</v>
      </c>
      <c r="C63" s="251">
        <v>2017</v>
      </c>
      <c r="D63" s="251">
        <v>10</v>
      </c>
      <c r="E63" s="252">
        <f t="shared" si="1"/>
        <v>92.849803360665703</v>
      </c>
      <c r="F63" s="253">
        <f t="shared" si="0"/>
        <v>18.7712</v>
      </c>
      <c r="G63" s="12"/>
      <c r="H63" s="12"/>
      <c r="I63" s="485">
        <v>2017</v>
      </c>
      <c r="J63" s="481">
        <v>10</v>
      </c>
      <c r="K63" s="482">
        <f>'1.7 INPP NB'!E51*K$26</f>
        <v>1.094647091883588</v>
      </c>
      <c r="L63" s="482">
        <f>'1.7 INPP NB'!F51*L$26</f>
        <v>10.292293190857777</v>
      </c>
      <c r="M63" s="482">
        <f>'1.7 INPP NB'!G51*M$26</f>
        <v>3.0882113120228403</v>
      </c>
      <c r="N63" s="482">
        <f>'1.7 INPP NB'!H51*N$26</f>
        <v>4.2384699905661902</v>
      </c>
      <c r="O63" s="482">
        <f>'1.7 INPP NB'!I51*O$26</f>
        <v>8.8388480723930876</v>
      </c>
      <c r="P63" s="482">
        <f>'1.7 INPP NB'!J51*P$26</f>
        <v>3.0745096399685479</v>
      </c>
      <c r="Q63" s="482">
        <f>'1.7 INPP NB'!K51*Q$26</f>
        <v>2.9769796816169602</v>
      </c>
      <c r="R63" s="482">
        <f>'1.7 INPP NB'!L51*R$26</f>
        <v>12.124184117912622</v>
      </c>
      <c r="S63" s="482">
        <f>'1.7 INPP NB'!M51*S$26</f>
        <v>4.9122107702023703</v>
      </c>
      <c r="T63" s="482">
        <f>'1.7 INPP NB'!N51*T$26</f>
        <v>19.416183864611195</v>
      </c>
      <c r="U63" s="482">
        <f>'1.7 INPP NB'!O51*U$26</f>
        <v>2.422199953911452</v>
      </c>
      <c r="V63" s="486">
        <f>'1.7 INPP NB'!P51*V$26</f>
        <v>20.371065674719091</v>
      </c>
      <c r="W63" s="12"/>
      <c r="X63" s="494">
        <v>2017</v>
      </c>
      <c r="Y63" s="492">
        <v>10</v>
      </c>
      <c r="Z63" s="486">
        <v>18.7712</v>
      </c>
      <c r="AA63" s="43"/>
      <c r="AB63" s="15" t="s">
        <v>199</v>
      </c>
      <c r="AC63" s="15" t="s">
        <v>161</v>
      </c>
    </row>
    <row r="64" spans="2:29" x14ac:dyDescent="0.35">
      <c r="B64" s="247" t="s">
        <v>162</v>
      </c>
      <c r="C64" s="248">
        <v>2017</v>
      </c>
      <c r="D64" s="248">
        <v>11</v>
      </c>
      <c r="E64" s="40">
        <f>SUM(K64:V64)</f>
        <v>93.78914865214179</v>
      </c>
      <c r="F64" s="249">
        <f t="shared" si="0"/>
        <v>18.942</v>
      </c>
      <c r="G64" s="45"/>
      <c r="H64" s="12"/>
      <c r="I64" s="485">
        <v>2017</v>
      </c>
      <c r="J64" s="481">
        <v>11</v>
      </c>
      <c r="K64" s="482">
        <f>'1.7 INPP NB'!E52*K$26</f>
        <v>1.1133463262673839</v>
      </c>
      <c r="L64" s="482">
        <f>'1.7 INPP NB'!F52*L$26</f>
        <v>10.642235921140767</v>
      </c>
      <c r="M64" s="482">
        <f>'1.7 INPP NB'!G52*M$26</f>
        <v>3.1117757415100105</v>
      </c>
      <c r="N64" s="482">
        <f>'1.7 INPP NB'!H52*N$26</f>
        <v>4.2340830036782853</v>
      </c>
      <c r="O64" s="482">
        <f>'1.7 INPP NB'!I52*O$26</f>
        <v>8.9354201953092485</v>
      </c>
      <c r="P64" s="482">
        <f>'1.7 INPP NB'!J52*P$26</f>
        <v>3.0873266574073424</v>
      </c>
      <c r="Q64" s="482">
        <f>'1.7 INPP NB'!K52*Q$26</f>
        <v>3.0122251752883522</v>
      </c>
      <c r="R64" s="482">
        <f>'1.7 INPP NB'!L52*R$26</f>
        <v>12.226287938845553</v>
      </c>
      <c r="S64" s="482">
        <f>'1.7 INPP NB'!M52*S$26</f>
        <v>4.9429344063262297</v>
      </c>
      <c r="T64" s="482">
        <f>'1.7 INPP NB'!N52*T$26</f>
        <v>19.646629094877994</v>
      </c>
      <c r="U64" s="482">
        <f>'1.7 INPP NB'!O52*U$26</f>
        <v>2.435938256716744</v>
      </c>
      <c r="V64" s="486">
        <f>'1.7 INPP NB'!P52*V$26</f>
        <v>20.400945934773894</v>
      </c>
      <c r="W64" s="43"/>
      <c r="X64" s="494">
        <v>2017</v>
      </c>
      <c r="Y64" s="492">
        <v>11</v>
      </c>
      <c r="Z64" s="486">
        <v>18.942</v>
      </c>
      <c r="AA64" s="43"/>
      <c r="AB64" s="15" t="s">
        <v>200</v>
      </c>
      <c r="AC64" s="15" t="s">
        <v>162</v>
      </c>
    </row>
    <row r="65" spans="2:29" x14ac:dyDescent="0.35">
      <c r="B65" s="247" t="s">
        <v>361</v>
      </c>
      <c r="C65" s="248">
        <v>2017</v>
      </c>
      <c r="D65" s="248">
        <v>12</v>
      </c>
      <c r="E65" s="40">
        <f t="shared" ref="E65:E86" si="2">SUM(K65:V65)</f>
        <v>93.906498198241565</v>
      </c>
      <c r="F65" s="249">
        <f t="shared" si="0"/>
        <v>19.1265</v>
      </c>
      <c r="G65" s="12"/>
      <c r="H65" s="12"/>
      <c r="I65" s="485">
        <v>2017</v>
      </c>
      <c r="J65" s="481">
        <v>12</v>
      </c>
      <c r="K65" s="482">
        <f>'1.7 INPP NB'!E53*K$26</f>
        <v>1.112848036570488</v>
      </c>
      <c r="L65" s="482">
        <f>'1.7 INPP NB'!F53*L$26</f>
        <v>10.706105251066177</v>
      </c>
      <c r="M65" s="482">
        <f>'1.7 INPP NB'!G53*M$26</f>
        <v>3.1203654898384903</v>
      </c>
      <c r="N65" s="482">
        <f>'1.7 INPP NB'!H53*N$26</f>
        <v>4.2203034470352145</v>
      </c>
      <c r="O65" s="482">
        <f>'1.7 INPP NB'!I53*O$26</f>
        <v>8.9093857224570243</v>
      </c>
      <c r="P65" s="482">
        <f>'1.7 INPP NB'!J53*P$26</f>
        <v>3.10905028337169</v>
      </c>
      <c r="Q65" s="482">
        <f>'1.7 INPP NB'!K53*Q$26</f>
        <v>3.0186695755904323</v>
      </c>
      <c r="R65" s="482">
        <f>'1.7 INPP NB'!L53*R$26</f>
        <v>12.241847169896653</v>
      </c>
      <c r="S65" s="482">
        <f>'1.7 INPP NB'!M53*S$26</f>
        <v>4.9473602644105004</v>
      </c>
      <c r="T65" s="482">
        <f>'1.7 INPP NB'!N53*T$26</f>
        <v>19.680053668636582</v>
      </c>
      <c r="U65" s="482">
        <f>'1.7 INPP NB'!O53*U$26</f>
        <v>2.443152295755314</v>
      </c>
      <c r="V65" s="486">
        <f>'1.7 INPP NB'!P53*V$26</f>
        <v>20.397356993613023</v>
      </c>
      <c r="W65" s="43"/>
      <c r="X65" s="494">
        <v>2017</v>
      </c>
      <c r="Y65" s="492">
        <v>12</v>
      </c>
      <c r="Z65" s="486">
        <v>19.1265</v>
      </c>
      <c r="AA65" s="43"/>
      <c r="AB65" s="15" t="s">
        <v>362</v>
      </c>
      <c r="AC65" s="47" t="s">
        <v>361</v>
      </c>
    </row>
    <row r="66" spans="2:29" x14ac:dyDescent="0.35">
      <c r="B66" s="247">
        <v>20181</v>
      </c>
      <c r="C66" s="248">
        <v>2018</v>
      </c>
      <c r="D66" s="248">
        <v>1</v>
      </c>
      <c r="E66" s="40">
        <f t="shared" si="2"/>
        <v>95.245231419867451</v>
      </c>
      <c r="F66" s="249">
        <f t="shared" si="0"/>
        <v>18.955400000000001</v>
      </c>
      <c r="G66" s="12"/>
      <c r="H66" s="12"/>
      <c r="I66" s="485">
        <v>2018</v>
      </c>
      <c r="J66" s="481">
        <v>1</v>
      </c>
      <c r="K66" s="482">
        <f>'1.7 INPP NB'!E54*K$26</f>
        <v>1.11660109844712</v>
      </c>
      <c r="L66" s="482">
        <f>'1.7 INPP NB'!F54*L$26</f>
        <v>10.93871607844792</v>
      </c>
      <c r="M66" s="482">
        <f>'1.7 INPP NB'!G54*M$26</f>
        <v>3.1538672405403423</v>
      </c>
      <c r="N66" s="482">
        <f>'1.7 INPP NB'!H54*N$26</f>
        <v>4.2825249011135256</v>
      </c>
      <c r="O66" s="482">
        <f>'1.7 INPP NB'!I54*O$26</f>
        <v>9.2103223267552323</v>
      </c>
      <c r="P66" s="482">
        <f>'1.7 INPP NB'!J54*P$26</f>
        <v>3.1383554933250943</v>
      </c>
      <c r="Q66" s="482">
        <f>'1.7 INPP NB'!K54*Q$26</f>
        <v>3.0390834849952961</v>
      </c>
      <c r="R66" s="482">
        <f>'1.7 INPP NB'!L54*R$26</f>
        <v>12.245353860045979</v>
      </c>
      <c r="S66" s="482">
        <f>'1.7 INPP NB'!M54*S$26</f>
        <v>4.9769573947394532</v>
      </c>
      <c r="T66" s="482">
        <f>'1.7 INPP NB'!N54*T$26</f>
        <v>19.840904286828625</v>
      </c>
      <c r="U66" s="482">
        <f>'1.7 INPP NB'!O54*U$26</f>
        <v>2.4518351723688676</v>
      </c>
      <c r="V66" s="486">
        <f>'1.7 INPP NB'!P54*V$26</f>
        <v>20.850710082260001</v>
      </c>
      <c r="W66" s="48"/>
      <c r="X66" s="485">
        <v>2018</v>
      </c>
      <c r="Y66" s="480">
        <v>1</v>
      </c>
      <c r="Z66" s="486">
        <v>18.955400000000001</v>
      </c>
      <c r="AA66" s="12"/>
      <c r="AB66" s="49" t="s">
        <v>363</v>
      </c>
      <c r="AC66" s="47">
        <v>20181</v>
      </c>
    </row>
    <row r="67" spans="2:29" x14ac:dyDescent="0.35">
      <c r="B67" s="247">
        <v>20182</v>
      </c>
      <c r="C67" s="248">
        <v>2018</v>
      </c>
      <c r="D67" s="248">
        <v>2</v>
      </c>
      <c r="E67" s="40">
        <f t="shared" si="2"/>
        <v>95.293144345598563</v>
      </c>
      <c r="F67" s="249">
        <f t="shared" si="0"/>
        <v>18.632999999999999</v>
      </c>
      <c r="G67" s="12"/>
      <c r="H67" s="12"/>
      <c r="I67" s="485">
        <v>2018</v>
      </c>
      <c r="J67" s="481">
        <v>2</v>
      </c>
      <c r="K67" s="482">
        <f>'1.7 INPP NB'!E55*K$26</f>
        <v>1.124994439490868</v>
      </c>
      <c r="L67" s="482">
        <f>'1.7 INPP NB'!F55*L$26</f>
        <v>11.049701961693472</v>
      </c>
      <c r="M67" s="482">
        <f>'1.7 INPP NB'!G55*M$26</f>
        <v>3.1740482748419421</v>
      </c>
      <c r="N67" s="482">
        <f>'1.7 INPP NB'!H55*N$26</f>
        <v>4.30394955229107</v>
      </c>
      <c r="O67" s="482">
        <f>'1.7 INPP NB'!I55*O$26</f>
        <v>9.2306100399362876</v>
      </c>
      <c r="P67" s="482">
        <f>'1.7 INPP NB'!J55*P$26</f>
        <v>3.1518615421912664</v>
      </c>
      <c r="Q67" s="482">
        <f>'1.7 INPP NB'!K55*Q$26</f>
        <v>3.0276388691240643</v>
      </c>
      <c r="R67" s="482">
        <f>'1.7 INPP NB'!L55*R$26</f>
        <v>12.075788022966863</v>
      </c>
      <c r="S67" s="482">
        <f>'1.7 INPP NB'!M55*S$26</f>
        <v>4.9580906410788153</v>
      </c>
      <c r="T67" s="482">
        <f>'1.7 INPP NB'!N55*T$26</f>
        <v>19.665270077168877</v>
      </c>
      <c r="U67" s="482">
        <f>'1.7 INPP NB'!O55*U$26</f>
        <v>2.4397900478611918</v>
      </c>
      <c r="V67" s="486">
        <f>'1.7 INPP NB'!P55*V$26</f>
        <v>21.091400876953848</v>
      </c>
      <c r="W67" s="48"/>
      <c r="X67" s="485">
        <v>2018</v>
      </c>
      <c r="Y67" s="480">
        <v>2</v>
      </c>
      <c r="Z67" s="495">
        <v>18.632999999999999</v>
      </c>
      <c r="AA67" s="12"/>
      <c r="AB67" s="49" t="s">
        <v>364</v>
      </c>
      <c r="AC67" s="47">
        <v>20182</v>
      </c>
    </row>
    <row r="68" spans="2:29" x14ac:dyDescent="0.35">
      <c r="B68" s="247">
        <v>20183</v>
      </c>
      <c r="C68" s="248">
        <v>2018</v>
      </c>
      <c r="D68" s="248">
        <v>3</v>
      </c>
      <c r="E68" s="40">
        <f t="shared" si="2"/>
        <v>95.610266419394847</v>
      </c>
      <c r="F68" s="249">
        <f t="shared" si="0"/>
        <v>18.660399999999999</v>
      </c>
      <c r="G68" s="50"/>
      <c r="H68" s="12"/>
      <c r="I68" s="485">
        <v>2018</v>
      </c>
      <c r="J68" s="481">
        <v>3</v>
      </c>
      <c r="K68" s="482">
        <f>'1.7 INPP NB'!E56*K$26</f>
        <v>1.1369311961145721</v>
      </c>
      <c r="L68" s="482">
        <f>'1.7 INPP NB'!F56*L$26</f>
        <v>10.97271868798056</v>
      </c>
      <c r="M68" s="482">
        <f>'1.7 INPP NB'!G56*M$26</f>
        <v>3.179841972033866</v>
      </c>
      <c r="N68" s="482">
        <f>'1.7 INPP NB'!H56*N$26</f>
        <v>4.3186201862871147</v>
      </c>
      <c r="O68" s="482">
        <f>'1.7 INPP NB'!I56*O$26</f>
        <v>9.2824914832454404</v>
      </c>
      <c r="P68" s="482">
        <f>'1.7 INPP NB'!J56*P$26</f>
        <v>3.1690491725821039</v>
      </c>
      <c r="Q68" s="482">
        <f>'1.7 INPP NB'!K56*Q$26</f>
        <v>3.0411975274554881</v>
      </c>
      <c r="R68" s="482">
        <f>'1.7 INPP NB'!L56*R$26</f>
        <v>12.11759447563602</v>
      </c>
      <c r="S68" s="482">
        <f>'1.7 INPP NB'!M56*S$26</f>
        <v>4.9650507672502986</v>
      </c>
      <c r="T68" s="482">
        <f>'1.7 INPP NB'!N56*T$26</f>
        <v>19.70341611643002</v>
      </c>
      <c r="U68" s="482">
        <f>'1.7 INPP NB'!O56*U$26</f>
        <v>2.4499130825164839</v>
      </c>
      <c r="V68" s="486">
        <f>'1.7 INPP NB'!P56*V$26</f>
        <v>21.273441751862876</v>
      </c>
      <c r="W68" s="48"/>
      <c r="X68" s="485">
        <v>2018</v>
      </c>
      <c r="Y68" s="480">
        <v>3</v>
      </c>
      <c r="Z68" s="495">
        <v>18.660399999999999</v>
      </c>
      <c r="AA68" s="12"/>
      <c r="AB68" s="49" t="s">
        <v>365</v>
      </c>
      <c r="AC68" s="47">
        <v>20183</v>
      </c>
    </row>
    <row r="69" spans="2:29" x14ac:dyDescent="0.35">
      <c r="B69" s="247">
        <v>20184</v>
      </c>
      <c r="C69" s="248">
        <v>2018</v>
      </c>
      <c r="D69" s="248">
        <v>4</v>
      </c>
      <c r="E69" s="40">
        <f t="shared" si="2"/>
        <v>95.566211916590447</v>
      </c>
      <c r="F69" s="249">
        <f>Z69</f>
        <v>18.3626</v>
      </c>
      <c r="G69" s="12"/>
      <c r="H69" s="12"/>
      <c r="I69" s="485">
        <v>2018</v>
      </c>
      <c r="J69" s="481">
        <v>4</v>
      </c>
      <c r="K69" s="482">
        <f>'1.7 INPP NB'!E57*K$26</f>
        <v>1.1460087399115919</v>
      </c>
      <c r="L69" s="482">
        <f>'1.7 INPP NB'!F57*L$26</f>
        <v>10.841313307554351</v>
      </c>
      <c r="M69" s="482">
        <f>'1.7 INPP NB'!G57*M$26</f>
        <v>3.1758871691846604</v>
      </c>
      <c r="N69" s="482">
        <f>'1.7 INPP NB'!H57*N$26</f>
        <v>4.3311037537941743</v>
      </c>
      <c r="O69" s="482">
        <f>'1.7 INPP NB'!I57*O$26</f>
        <v>9.3521322770968318</v>
      </c>
      <c r="P69" s="482">
        <f>'1.7 INPP NB'!J57*P$26</f>
        <v>3.18343098390825</v>
      </c>
      <c r="Q69" s="482">
        <f>'1.7 INPP NB'!K57*Q$26</f>
        <v>3.0224015213329598</v>
      </c>
      <c r="R69" s="482">
        <f>'1.7 INPP NB'!L57*R$26</f>
        <v>11.989693012226958</v>
      </c>
      <c r="S69" s="482">
        <f>'1.7 INPP NB'!M57*S$26</f>
        <v>4.9375257741083658</v>
      </c>
      <c r="T69" s="482">
        <f>'1.7 INPP NB'!N57*T$26</f>
        <v>19.591200077991022</v>
      </c>
      <c r="U69" s="482">
        <f>'1.7 INPP NB'!O57*U$26</f>
        <v>2.4389268738870622</v>
      </c>
      <c r="V69" s="486">
        <f>'1.7 INPP NB'!P57*V$26</f>
        <v>21.556588425594235</v>
      </c>
      <c r="W69" s="48"/>
      <c r="X69" s="485">
        <v>2018</v>
      </c>
      <c r="Y69" s="480">
        <v>4</v>
      </c>
      <c r="Z69" s="495">
        <v>18.3626</v>
      </c>
      <c r="AA69" s="12"/>
      <c r="AB69" s="49" t="s">
        <v>366</v>
      </c>
      <c r="AC69" s="47">
        <v>20184</v>
      </c>
    </row>
    <row r="70" spans="2:29" x14ac:dyDescent="0.35">
      <c r="B70" s="247">
        <v>20185</v>
      </c>
      <c r="C70" s="248">
        <v>2018</v>
      </c>
      <c r="D70" s="248">
        <v>5</v>
      </c>
      <c r="E70" s="40">
        <f t="shared" si="2"/>
        <v>97.654161993915608</v>
      </c>
      <c r="F70" s="249">
        <f t="shared" si="0"/>
        <v>19.536999999999999</v>
      </c>
      <c r="G70" s="12"/>
      <c r="H70" s="12"/>
      <c r="I70" s="485">
        <v>2018</v>
      </c>
      <c r="J70" s="481">
        <v>5</v>
      </c>
      <c r="K70" s="482">
        <f>'1.7 INPP NB'!E58*K$26</f>
        <v>1.147061251230288</v>
      </c>
      <c r="L70" s="482">
        <f>'1.7 INPP NB'!F58*L$26</f>
        <v>10.986316471468577</v>
      </c>
      <c r="M70" s="482">
        <f>'1.7 INPP NB'!G58*M$26</f>
        <v>3.2139159971564242</v>
      </c>
      <c r="N70" s="482">
        <f>'1.7 INPP NB'!H58*N$26</f>
        <v>4.3697986638101547</v>
      </c>
      <c r="O70" s="482">
        <f>'1.7 INPP NB'!I58*O$26</f>
        <v>9.8117681795044795</v>
      </c>
      <c r="P70" s="482">
        <f>'1.7 INPP NB'!J58*P$26</f>
        <v>3.2413623179326323</v>
      </c>
      <c r="Q70" s="482">
        <f>'1.7 INPP NB'!K58*Q$26</f>
        <v>3.11019867330864</v>
      </c>
      <c r="R70" s="482">
        <f>'1.7 INPP NB'!L58*R$26</f>
        <v>12.367817453706373</v>
      </c>
      <c r="S70" s="482">
        <f>'1.7 INPP NB'!M58*S$26</f>
        <v>5.0359141128789826</v>
      </c>
      <c r="T70" s="482">
        <f>'1.7 INPP NB'!N58*T$26</f>
        <v>20.073233567733393</v>
      </c>
      <c r="U70" s="482">
        <f>'1.7 INPP NB'!O58*U$26</f>
        <v>2.4944544953357117</v>
      </c>
      <c r="V70" s="486">
        <f>'1.7 INPP NB'!P58*V$26</f>
        <v>21.802320809849949</v>
      </c>
      <c r="W70" s="48"/>
      <c r="X70" s="485">
        <v>2018</v>
      </c>
      <c r="Y70" s="480">
        <v>5</v>
      </c>
      <c r="Z70" s="495">
        <v>19.536999999999999</v>
      </c>
      <c r="AA70" s="12"/>
      <c r="AB70" s="49" t="s">
        <v>367</v>
      </c>
      <c r="AC70" s="47">
        <v>20185</v>
      </c>
    </row>
    <row r="71" spans="2:29" x14ac:dyDescent="0.35">
      <c r="B71" s="247">
        <v>20186</v>
      </c>
      <c r="C71" s="248">
        <v>2018</v>
      </c>
      <c r="D71" s="248">
        <v>6</v>
      </c>
      <c r="E71" s="40">
        <f t="shared" si="2"/>
        <v>99.654703691786665</v>
      </c>
      <c r="F71" s="249">
        <f t="shared" si="0"/>
        <v>20.316800000000001</v>
      </c>
      <c r="G71" s="12"/>
      <c r="H71" s="12"/>
      <c r="I71" s="485">
        <v>2018</v>
      </c>
      <c r="J71" s="481">
        <v>6</v>
      </c>
      <c r="K71" s="482">
        <f>'1.7 INPP NB'!E59*K$26</f>
        <v>1.145134228008432</v>
      </c>
      <c r="L71" s="482">
        <f>'1.7 INPP NB'!F59*L$26</f>
        <v>11.156912480443296</v>
      </c>
      <c r="M71" s="482">
        <f>'1.7 INPP NB'!G59*M$26</f>
        <v>3.2367954884445278</v>
      </c>
      <c r="N71" s="482">
        <f>'1.7 INPP NB'!H59*N$26</f>
        <v>4.38739175125251</v>
      </c>
      <c r="O71" s="482">
        <f>'1.7 INPP NB'!I59*O$26</f>
        <v>10.251245480674656</v>
      </c>
      <c r="P71" s="482">
        <f>'1.7 INPP NB'!J59*P$26</f>
        <v>3.3053623953046145</v>
      </c>
      <c r="Q71" s="482">
        <f>'1.7 INPP NB'!K59*Q$26</f>
        <v>3.20780537968544</v>
      </c>
      <c r="R71" s="482">
        <f>'1.7 INPP NB'!L59*R$26</f>
        <v>12.761370910854973</v>
      </c>
      <c r="S71" s="482">
        <f>'1.7 INPP NB'!M59*S$26</f>
        <v>5.1394697114725734</v>
      </c>
      <c r="T71" s="482">
        <f>'1.7 INPP NB'!N59*T$26</f>
        <v>20.461281322817651</v>
      </c>
      <c r="U71" s="482">
        <f>'1.7 INPP NB'!O59*U$26</f>
        <v>2.5265994308181119</v>
      </c>
      <c r="V71" s="486">
        <f>'1.7 INPP NB'!P59*V$26</f>
        <v>22.075335112009881</v>
      </c>
      <c r="W71" s="48"/>
      <c r="X71" s="485">
        <v>2018</v>
      </c>
      <c r="Y71" s="480">
        <v>6</v>
      </c>
      <c r="Z71" s="495">
        <v>20.316800000000001</v>
      </c>
      <c r="AA71" s="12"/>
      <c r="AB71" s="49" t="s">
        <v>368</v>
      </c>
      <c r="AC71" s="47">
        <v>20186</v>
      </c>
    </row>
    <row r="72" spans="2:29" x14ac:dyDescent="0.35">
      <c r="B72" s="247">
        <v>20187</v>
      </c>
      <c r="C72" s="248">
        <v>2018</v>
      </c>
      <c r="D72" s="248">
        <v>7</v>
      </c>
      <c r="E72" s="40">
        <f t="shared" si="2"/>
        <v>98.402876694827157</v>
      </c>
      <c r="F72" s="249">
        <f t="shared" si="0"/>
        <v>19.056999999999999</v>
      </c>
      <c r="G72" s="12"/>
      <c r="H72" s="12"/>
      <c r="I72" s="485">
        <v>2018</v>
      </c>
      <c r="J72" s="481">
        <v>7</v>
      </c>
      <c r="K72" s="482">
        <f>'1.7 INPP NB'!E60*K$26</f>
        <v>1.1477446239039959</v>
      </c>
      <c r="L72" s="482">
        <f>'1.7 INPP NB'!F60*L$26</f>
        <v>11.039174038176927</v>
      </c>
      <c r="M72" s="482">
        <f>'1.7 INPP NB'!G60*M$26</f>
        <v>3.2203883312844042</v>
      </c>
      <c r="N72" s="482">
        <f>'1.7 INPP NB'!H60*N$26</f>
        <v>4.3931057671771647</v>
      </c>
      <c r="O72" s="482">
        <f>'1.7 INPP NB'!I60*O$26</f>
        <v>10.00823433810192</v>
      </c>
      <c r="P72" s="482">
        <f>'1.7 INPP NB'!J60*P$26</f>
        <v>3.2825471525587822</v>
      </c>
      <c r="Q72" s="482">
        <f>'1.7 INPP NB'!K60*Q$26</f>
        <v>3.1354549173695361</v>
      </c>
      <c r="R72" s="482">
        <f>'1.7 INPP NB'!L60*R$26</f>
        <v>12.36954915624708</v>
      </c>
      <c r="S72" s="482">
        <f>'1.7 INPP NB'!M60*S$26</f>
        <v>5.0501558450296464</v>
      </c>
      <c r="T72" s="482">
        <f>'1.7 INPP NB'!N60*T$26</f>
        <v>20.00851421483604</v>
      </c>
      <c r="U72" s="482">
        <f>'1.7 INPP NB'!O60*U$26</f>
        <v>2.4952788819849538</v>
      </c>
      <c r="V72" s="486">
        <f>'1.7 INPP NB'!P60*V$26</f>
        <v>22.252729428156695</v>
      </c>
      <c r="W72" s="48"/>
      <c r="X72" s="485">
        <v>2018</v>
      </c>
      <c r="Y72" s="480">
        <v>7</v>
      </c>
      <c r="Z72" s="495">
        <v>19.056999999999999</v>
      </c>
      <c r="AA72" s="12"/>
      <c r="AB72" s="49" t="s">
        <v>369</v>
      </c>
      <c r="AC72" s="47">
        <v>20187</v>
      </c>
    </row>
    <row r="73" spans="2:29" x14ac:dyDescent="0.35">
      <c r="B73" s="247">
        <v>20188</v>
      </c>
      <c r="C73" s="248">
        <v>2018</v>
      </c>
      <c r="D73" s="248">
        <v>8</v>
      </c>
      <c r="E73" s="40">
        <f t="shared" si="2"/>
        <v>97.882582070172788</v>
      </c>
      <c r="F73" s="249">
        <f t="shared" si="0"/>
        <v>18.834299999999999</v>
      </c>
      <c r="G73" s="12"/>
      <c r="H73" s="12"/>
      <c r="I73" s="485">
        <v>2018</v>
      </c>
      <c r="J73" s="481">
        <v>8</v>
      </c>
      <c r="K73" s="482">
        <f>'1.7 INPP NB'!E61*K$26</f>
        <v>1.1480615017817282</v>
      </c>
      <c r="L73" s="482">
        <f>'1.7 INPP NB'!F61*L$26</f>
        <v>10.94185073398984</v>
      </c>
      <c r="M73" s="482">
        <f>'1.7 INPP NB'!G61*M$26</f>
        <v>3.1831841370171983</v>
      </c>
      <c r="N73" s="482">
        <f>'1.7 INPP NB'!H61*N$26</f>
        <v>4.3820744168456098</v>
      </c>
      <c r="O73" s="482">
        <f>'1.7 INPP NB'!I61*O$26</f>
        <v>9.7839648768360963</v>
      </c>
      <c r="P73" s="482">
        <f>'1.7 INPP NB'!J61*P$26</f>
        <v>3.2842074125421701</v>
      </c>
      <c r="Q73" s="482">
        <f>'1.7 INPP NB'!K61*Q$26</f>
        <v>3.119114838891424</v>
      </c>
      <c r="R73" s="482">
        <f>'1.7 INPP NB'!L61*R$26</f>
        <v>12.270863424343608</v>
      </c>
      <c r="S73" s="482">
        <f>'1.7 INPP NB'!M61*S$26</f>
        <v>5.0698700939001586</v>
      </c>
      <c r="T73" s="482">
        <f>'1.7 INPP NB'!N61*T$26</f>
        <v>19.892693531553178</v>
      </c>
      <c r="U73" s="482">
        <f>'1.7 INPP NB'!O61*U$26</f>
        <v>2.4839798226089078</v>
      </c>
      <c r="V73" s="486">
        <f>'1.7 INPP NB'!P61*V$26</f>
        <v>22.322717279862875</v>
      </c>
      <c r="W73" s="48"/>
      <c r="X73" s="485">
        <v>2018</v>
      </c>
      <c r="Y73" s="480">
        <v>8</v>
      </c>
      <c r="Z73" s="495">
        <v>18.834299999999999</v>
      </c>
      <c r="AA73" s="12"/>
      <c r="AB73" s="49" t="s">
        <v>370</v>
      </c>
      <c r="AC73" s="47">
        <v>20188</v>
      </c>
    </row>
    <row r="74" spans="2:29" x14ac:dyDescent="0.35">
      <c r="B74" s="247">
        <v>20189</v>
      </c>
      <c r="C74" s="248">
        <v>2018</v>
      </c>
      <c r="D74" s="248">
        <v>9</v>
      </c>
      <c r="E74" s="40">
        <f t="shared" si="2"/>
        <v>98.23536304299256</v>
      </c>
      <c r="F74" s="249">
        <f t="shared" si="0"/>
        <v>19.0382</v>
      </c>
      <c r="I74" s="485">
        <v>2018</v>
      </c>
      <c r="J74" s="481">
        <v>9</v>
      </c>
      <c r="K74" s="482">
        <f>'1.7 INPP NB'!E62*K$26</f>
        <v>1.154049564179952</v>
      </c>
      <c r="L74" s="482">
        <f>'1.7 INPP NB'!F62*L$26</f>
        <v>11.009114420136225</v>
      </c>
      <c r="M74" s="482">
        <f>'1.7 INPP NB'!G62*M$26</f>
        <v>3.223838602767628</v>
      </c>
      <c r="N74" s="482">
        <f>'1.7 INPP NB'!H62*N$26</f>
        <v>4.385354522304735</v>
      </c>
      <c r="O74" s="482">
        <f>'1.7 INPP NB'!I62*O$26</f>
        <v>9.611044255772736</v>
      </c>
      <c r="P74" s="482">
        <f>'1.7 INPP NB'!J62*P$26</f>
        <v>3.2837329358521266</v>
      </c>
      <c r="Q74" s="482">
        <f>'1.7 INPP NB'!K62*Q$26</f>
        <v>3.1451828105788802</v>
      </c>
      <c r="R74" s="482">
        <f>'1.7 INPP NB'!L62*R$26</f>
        <v>12.363092790971075</v>
      </c>
      <c r="S74" s="482">
        <f>'1.7 INPP NB'!M62*S$26</f>
        <v>5.11817577409672</v>
      </c>
      <c r="T74" s="482">
        <f>'1.7 INPP NB'!N62*T$26</f>
        <v>20.002602379420559</v>
      </c>
      <c r="U74" s="482">
        <f>'1.7 INPP NB'!O62*U$26</f>
        <v>2.500701840784108</v>
      </c>
      <c r="V74" s="486">
        <f>'1.7 INPP NB'!P62*V$26</f>
        <v>22.438473146127826</v>
      </c>
      <c r="W74" s="51"/>
      <c r="X74" s="485">
        <v>2018</v>
      </c>
      <c r="Y74" s="480">
        <v>9</v>
      </c>
      <c r="Z74" s="495">
        <v>19.0382</v>
      </c>
      <c r="AB74" s="49" t="s">
        <v>371</v>
      </c>
      <c r="AC74" s="47">
        <v>20189</v>
      </c>
    </row>
    <row r="75" spans="2:29" x14ac:dyDescent="0.35">
      <c r="B75" s="269">
        <v>201810</v>
      </c>
      <c r="C75" s="264">
        <v>2018</v>
      </c>
      <c r="D75" s="264">
        <v>10</v>
      </c>
      <c r="E75" s="265">
        <f t="shared" si="2"/>
        <v>98.433914847541672</v>
      </c>
      <c r="F75" s="249">
        <f t="shared" si="0"/>
        <v>19.116499999999998</v>
      </c>
      <c r="G75" s="52"/>
      <c r="H75" s="52"/>
      <c r="I75" s="485">
        <v>2018</v>
      </c>
      <c r="J75" s="481">
        <v>10</v>
      </c>
      <c r="K75" s="482">
        <f>'1.7 INPP NB'!E63*K$26</f>
        <v>1.1503593214505401</v>
      </c>
      <c r="L75" s="482">
        <f>'1.7 INPP NB'!F63*L$26</f>
        <v>11.059230966138097</v>
      </c>
      <c r="M75" s="482">
        <f>'1.7 INPP NB'!G63*M$26</f>
        <v>3.2223344702578185</v>
      </c>
      <c r="N75" s="482">
        <f>'1.7 INPP NB'!H63*N$26</f>
        <v>4.3930080480701248</v>
      </c>
      <c r="O75" s="482">
        <f>'1.7 INPP NB'!I63*O$26</f>
        <v>9.6558192569043833</v>
      </c>
      <c r="P75" s="482">
        <f>'1.7 INPP NB'!J63*P$26</f>
        <v>3.3011310270163623</v>
      </c>
      <c r="Q75" s="482">
        <f>'1.7 INPP NB'!K63*Q$26</f>
        <v>3.153627482519104</v>
      </c>
      <c r="R75" s="482">
        <f>'1.7 INPP NB'!L63*R$26</f>
        <v>12.406050792424422</v>
      </c>
      <c r="S75" s="482">
        <f>'1.7 INPP NB'!M63*S$26</f>
        <v>5.1303318288767761</v>
      </c>
      <c r="T75" s="482">
        <f>'1.7 INPP NB'!N63*T$26</f>
        <v>20.037052909634795</v>
      </c>
      <c r="U75" s="482">
        <f>'1.7 INPP NB'!O63*U$26</f>
        <v>2.5142814220780099</v>
      </c>
      <c r="V75" s="486">
        <f>'1.7 INPP NB'!P63*V$26</f>
        <v>22.410687322171228</v>
      </c>
      <c r="W75" s="51"/>
      <c r="X75" s="485">
        <v>2018</v>
      </c>
      <c r="Y75" s="480">
        <v>10</v>
      </c>
      <c r="Z75" s="495">
        <v>19.116499999999998</v>
      </c>
      <c r="AB75" s="49" t="s">
        <v>372</v>
      </c>
      <c r="AC75" s="47">
        <v>201810</v>
      </c>
    </row>
    <row r="76" spans="2:29" x14ac:dyDescent="0.35">
      <c r="B76" s="269">
        <v>201811</v>
      </c>
      <c r="C76" s="248">
        <v>2018</v>
      </c>
      <c r="D76" s="248">
        <v>11</v>
      </c>
      <c r="E76" s="265">
        <f t="shared" si="2"/>
        <v>100.19371456299415</v>
      </c>
      <c r="F76" s="249">
        <f t="shared" si="0"/>
        <v>20.259799999999998</v>
      </c>
      <c r="G76" s="52"/>
      <c r="H76" s="52"/>
      <c r="I76" s="485">
        <v>2018</v>
      </c>
      <c r="J76" s="481">
        <v>11</v>
      </c>
      <c r="K76" s="482">
        <f>'1.7 INPP NB'!E64*K$26</f>
        <v>1.155880982460048</v>
      </c>
      <c r="L76" s="482">
        <f>'1.7 INPP NB'!F64*L$26</f>
        <v>11.29903764737832</v>
      </c>
      <c r="M76" s="482">
        <f>'1.7 INPP NB'!G64*M$26</f>
        <v>3.2912569359497041</v>
      </c>
      <c r="N76" s="482">
        <f>'1.7 INPP NB'!H64*N$26</f>
        <v>4.4121686406793197</v>
      </c>
      <c r="O76" s="482">
        <f>'1.7 INPP NB'!I64*O$26</f>
        <v>9.7863673141028151</v>
      </c>
      <c r="P76" s="482">
        <f>'1.7 INPP NB'!J64*P$26</f>
        <v>3.3325052134704802</v>
      </c>
      <c r="Q76" s="482">
        <f>'1.7 INPP NB'!K64*Q$26</f>
        <v>3.2439547351833924</v>
      </c>
      <c r="R76" s="482">
        <f>'1.7 INPP NB'!L64*R$26</f>
        <v>12.844742218726951</v>
      </c>
      <c r="S76" s="482">
        <f>'1.7 INPP NB'!M64*S$26</f>
        <v>5.2073519754822062</v>
      </c>
      <c r="T76" s="482">
        <f>'1.7 INPP NB'!N64*T$26</f>
        <v>20.566137246794398</v>
      </c>
      <c r="U76" s="482">
        <f>'1.7 INPP NB'!O64*U$26</f>
        <v>2.5711768981411498</v>
      </c>
      <c r="V76" s="486">
        <f>'1.7 INPP NB'!P64*V$26</f>
        <v>22.483134754625368</v>
      </c>
      <c r="W76" s="51"/>
      <c r="X76" s="485">
        <v>2018</v>
      </c>
      <c r="Y76" s="480">
        <v>11</v>
      </c>
      <c r="Z76" s="495">
        <v>20.259799999999998</v>
      </c>
      <c r="AB76" s="49" t="s">
        <v>385</v>
      </c>
      <c r="AC76" s="266">
        <v>201811</v>
      </c>
    </row>
    <row r="77" spans="2:29" x14ac:dyDescent="0.35">
      <c r="B77" s="269">
        <v>201812</v>
      </c>
      <c r="C77" s="248">
        <v>2018</v>
      </c>
      <c r="D77" s="248">
        <v>12</v>
      </c>
      <c r="E77" s="265">
        <f t="shared" si="2"/>
        <v>100.50396677731082</v>
      </c>
      <c r="F77" s="249">
        <f t="shared" si="0"/>
        <v>20.1477</v>
      </c>
      <c r="G77" s="52"/>
      <c r="H77" s="52"/>
      <c r="I77" s="485">
        <v>2018</v>
      </c>
      <c r="J77" s="481">
        <v>12</v>
      </c>
      <c r="K77" s="482">
        <f>'1.7 INPP NB'!E65*K$26</f>
        <v>1.158130057288596</v>
      </c>
      <c r="L77" s="482">
        <f>'1.7 INPP NB'!F65*L$26</f>
        <v>11.443039402374721</v>
      </c>
      <c r="M77" s="482">
        <f>'1.7 INPP NB'!G65*M$26</f>
        <v>3.3167822114639223</v>
      </c>
      <c r="N77" s="482">
        <f>'1.7 INPP NB'!H65*N$26</f>
        <v>4.3974699065441554</v>
      </c>
      <c r="O77" s="482">
        <f>'1.7 INPP NB'!I65*O$26</f>
        <v>9.8412426199570557</v>
      </c>
      <c r="P77" s="482">
        <f>'1.7 INPP NB'!J65*P$26</f>
        <v>3.3405533846197164</v>
      </c>
      <c r="Q77" s="482">
        <f>'1.7 INPP NB'!K65*Q$26</f>
        <v>3.257357067230688</v>
      </c>
      <c r="R77" s="482">
        <f>'1.7 INPP NB'!L65*R$26</f>
        <v>12.865520947828626</v>
      </c>
      <c r="S77" s="482">
        <f>'1.7 INPP NB'!M65*S$26</f>
        <v>5.2117882418659542</v>
      </c>
      <c r="T77" s="482">
        <f>'1.7 INPP NB'!N65*T$26</f>
        <v>20.604450063124343</v>
      </c>
      <c r="U77" s="482">
        <f>'1.7 INPP NB'!O65*U$26</f>
        <v>2.5731568743328239</v>
      </c>
      <c r="V77" s="486">
        <f>'1.7 INPP NB'!P65*V$26</f>
        <v>22.494476000680226</v>
      </c>
      <c r="W77" s="51"/>
      <c r="X77" s="485">
        <v>2018</v>
      </c>
      <c r="Y77" s="480">
        <v>12</v>
      </c>
      <c r="Z77" s="495">
        <v>20.1477</v>
      </c>
      <c r="AB77" s="49" t="s">
        <v>386</v>
      </c>
      <c r="AC77" s="266">
        <v>201812</v>
      </c>
    </row>
    <row r="78" spans="2:29" x14ac:dyDescent="0.35">
      <c r="B78" s="247">
        <v>20191</v>
      </c>
      <c r="C78" s="248">
        <v>2019</v>
      </c>
      <c r="D78" s="248">
        <v>1</v>
      </c>
      <c r="E78" s="265">
        <f t="shared" si="2"/>
        <v>99.826286979242226</v>
      </c>
      <c r="F78" s="249">
        <f t="shared" si="0"/>
        <v>19.192900000000002</v>
      </c>
      <c r="I78" s="485">
        <v>2019</v>
      </c>
      <c r="J78" s="481">
        <v>1</v>
      </c>
      <c r="K78" s="482">
        <f>'1.7 INPP NB'!E66*K$26</f>
        <v>1.1685262790534039</v>
      </c>
      <c r="L78" s="482">
        <f>'1.7 INPP NB'!F66*L$26</f>
        <v>11.35306793898928</v>
      </c>
      <c r="M78" s="482">
        <f>'1.7 INPP NB'!G66*M$26</f>
        <v>3.3239584074401463</v>
      </c>
      <c r="N78" s="482">
        <f>'1.7 INPP NB'!H66*N$26</f>
        <v>4.4141852457176851</v>
      </c>
      <c r="O78" s="482">
        <f>'1.7 INPP NB'!I66*O$26</f>
        <v>9.7491158325310092</v>
      </c>
      <c r="P78" s="482">
        <f>'1.7 INPP NB'!J66*P$26</f>
        <v>3.3566302687296465</v>
      </c>
      <c r="Q78" s="482">
        <f>'1.7 INPP NB'!K66*Q$26</f>
        <v>3.1960484085327998</v>
      </c>
      <c r="R78" s="482">
        <f>'1.7 INPP NB'!L66*R$26</f>
        <v>12.584729683052478</v>
      </c>
      <c r="S78" s="482">
        <f>'1.7 INPP NB'!M66*S$26</f>
        <v>5.2556228763807571</v>
      </c>
      <c r="T78" s="482">
        <f>'1.7 INPP NB'!N66*T$26</f>
        <v>20.247981124228367</v>
      </c>
      <c r="U78" s="482">
        <f>'1.7 INPP NB'!O66*U$26</f>
        <v>2.5416983412588041</v>
      </c>
      <c r="V78" s="486">
        <f>'1.7 INPP NB'!P66*V$26</f>
        <v>22.634722573327846</v>
      </c>
      <c r="W78" s="51"/>
      <c r="X78" s="485">
        <v>2019</v>
      </c>
      <c r="Y78" s="480">
        <v>1</v>
      </c>
      <c r="Z78" s="495">
        <v>19.192900000000002</v>
      </c>
      <c r="AB78" s="49" t="s">
        <v>387</v>
      </c>
      <c r="AC78" s="266">
        <v>20191</v>
      </c>
    </row>
    <row r="79" spans="2:29" x14ac:dyDescent="0.35">
      <c r="B79" s="247">
        <v>20192</v>
      </c>
      <c r="C79" s="248">
        <v>2019</v>
      </c>
      <c r="D79" s="248">
        <v>2</v>
      </c>
      <c r="E79" s="265">
        <f t="shared" si="2"/>
        <v>99.772373348404273</v>
      </c>
      <c r="F79" s="249">
        <f t="shared" si="0"/>
        <v>19.193200000000001</v>
      </c>
      <c r="I79" s="485">
        <v>2019</v>
      </c>
      <c r="J79" s="481">
        <v>2</v>
      </c>
      <c r="K79" s="482">
        <f>'1.7 INPP NB'!E67*K$26</f>
        <v>1.17183557756034</v>
      </c>
      <c r="L79" s="482">
        <f>'1.7 INPP NB'!F67*L$26</f>
        <v>11.220283472535424</v>
      </c>
      <c r="M79" s="482">
        <f>'1.7 INPP NB'!G67*M$26</f>
        <v>3.335565970518084</v>
      </c>
      <c r="N79" s="482">
        <f>'1.7 INPP NB'!H67*N$26</f>
        <v>4.4575792527049192</v>
      </c>
      <c r="O79" s="482">
        <f>'1.7 INPP NB'!I67*O$26</f>
        <v>9.7623673011527039</v>
      </c>
      <c r="P79" s="482">
        <f>'1.7 INPP NB'!J67*P$26</f>
        <v>3.3755551240840305</v>
      </c>
      <c r="Q79" s="482">
        <f>'1.7 INPP NB'!K67*Q$26</f>
        <v>3.1842047485896319</v>
      </c>
      <c r="R79" s="482">
        <f>'1.7 INPP NB'!L67*R$26</f>
        <v>12.569055898856185</v>
      </c>
      <c r="S79" s="482">
        <f>'1.7 INPP NB'!M67*S$26</f>
        <v>5.2639859012472332</v>
      </c>
      <c r="T79" s="482">
        <f>'1.7 INPP NB'!N67*T$26</f>
        <v>20.21622562225615</v>
      </c>
      <c r="U79" s="482">
        <f>'1.7 INPP NB'!O67*U$26</f>
        <v>2.5477969335719939</v>
      </c>
      <c r="V79" s="486">
        <f>'1.7 INPP NB'!P67*V$26</f>
        <v>22.667917545327576</v>
      </c>
      <c r="W79" s="51"/>
      <c r="X79" s="485">
        <v>2019</v>
      </c>
      <c r="Y79" s="480">
        <v>2</v>
      </c>
      <c r="Z79" s="495">
        <v>19.193200000000001</v>
      </c>
      <c r="AB79" s="49" t="s">
        <v>388</v>
      </c>
      <c r="AC79" s="266">
        <v>20192</v>
      </c>
    </row>
    <row r="80" spans="2:29" x14ac:dyDescent="0.35">
      <c r="B80" s="247">
        <v>20193</v>
      </c>
      <c r="C80" s="248">
        <v>2019</v>
      </c>
      <c r="D80" s="248">
        <v>3</v>
      </c>
      <c r="E80" s="265">
        <f t="shared" si="2"/>
        <v>99.838032847472277</v>
      </c>
      <c r="F80" s="249">
        <f t="shared" si="0"/>
        <v>19.241900000000001</v>
      </c>
      <c r="I80" s="485">
        <v>2019</v>
      </c>
      <c r="J80" s="481">
        <v>3</v>
      </c>
      <c r="K80" s="482">
        <f>'1.7 INPP NB'!E68*K$26</f>
        <v>1.1796047104312439</v>
      </c>
      <c r="L80" s="482">
        <f>'1.7 INPP NB'!F68*L$26</f>
        <v>11.204914220055024</v>
      </c>
      <c r="M80" s="482">
        <f>'1.7 INPP NB'!G68*M$26</f>
        <v>3.341278584548292</v>
      </c>
      <c r="N80" s="482">
        <f>'1.7 INPP NB'!H68*N$26</f>
        <v>4.4766339139296898</v>
      </c>
      <c r="O80" s="482">
        <f>'1.7 INPP NB'!I68*O$26</f>
        <v>9.741180654178752</v>
      </c>
      <c r="P80" s="482">
        <f>'1.7 INPP NB'!J68*P$26</f>
        <v>3.3829231484406121</v>
      </c>
      <c r="Q80" s="482">
        <f>'1.7 INPP NB'!K68*Q$26</f>
        <v>3.1855457663826243</v>
      </c>
      <c r="R80" s="482">
        <f>'1.7 INPP NB'!L68*R$26</f>
        <v>12.598730550152586</v>
      </c>
      <c r="S80" s="482">
        <f>'1.7 INPP NB'!M68*S$26</f>
        <v>5.2761520852379356</v>
      </c>
      <c r="T80" s="482">
        <f>'1.7 INPP NB'!N68*T$26</f>
        <v>20.240008521774865</v>
      </c>
      <c r="U80" s="482">
        <f>'1.7 INPP NB'!O68*U$26</f>
        <v>2.5809140973169837</v>
      </c>
      <c r="V80" s="486">
        <f>'1.7 INPP NB'!P68*V$26</f>
        <v>22.630146595023682</v>
      </c>
      <c r="W80" s="51"/>
      <c r="X80" s="485">
        <v>2019</v>
      </c>
      <c r="Y80" s="480">
        <v>3</v>
      </c>
      <c r="Z80" s="495">
        <v>19.241900000000001</v>
      </c>
      <c r="AB80" s="49" t="s">
        <v>389</v>
      </c>
      <c r="AC80" s="266">
        <v>20193</v>
      </c>
    </row>
    <row r="81" spans="2:29" x14ac:dyDescent="0.35">
      <c r="B81" s="247">
        <v>20194</v>
      </c>
      <c r="C81" s="248">
        <v>2019</v>
      </c>
      <c r="D81" s="248">
        <v>4</v>
      </c>
      <c r="E81" s="265">
        <f t="shared" si="2"/>
        <v>99.55636115082298</v>
      </c>
      <c r="F81" s="249">
        <f t="shared" si="0"/>
        <v>19.004799999999999</v>
      </c>
      <c r="I81" s="485">
        <v>2019</v>
      </c>
      <c r="J81" s="481">
        <v>4</v>
      </c>
      <c r="K81" s="482">
        <f>'1.7 INPP NB'!E69*K$26</f>
        <v>1.185456442850412</v>
      </c>
      <c r="L81" s="482">
        <f>'1.7 INPP NB'!F69*L$26</f>
        <v>11.199283651567985</v>
      </c>
      <c r="M81" s="482">
        <f>'1.7 INPP NB'!G69*M$26</f>
        <v>3.3377429997147785</v>
      </c>
      <c r="N81" s="482">
        <f>'1.7 INPP NB'!H69*N$26</f>
        <v>4.4593849445381997</v>
      </c>
      <c r="O81" s="482">
        <f>'1.7 INPP NB'!I69*O$26</f>
        <v>9.6287545938000001</v>
      </c>
      <c r="P81" s="482">
        <f>'1.7 INPP NB'!J69*P$26</f>
        <v>3.374710159665522</v>
      </c>
      <c r="Q81" s="482">
        <f>'1.7 INPP NB'!K69*Q$26</f>
        <v>3.1882092902337282</v>
      </c>
      <c r="R81" s="482">
        <f>'1.7 INPP NB'!L69*R$26</f>
        <v>12.473553051028944</v>
      </c>
      <c r="S81" s="482">
        <f>'1.7 INPP NB'!M69*S$26</f>
        <v>5.2681905450045265</v>
      </c>
      <c r="T81" s="482">
        <f>'1.7 INPP NB'!N69*T$26</f>
        <v>20.228921039655685</v>
      </c>
      <c r="U81" s="482">
        <f>'1.7 INPP NB'!O69*U$26</f>
        <v>2.5878690001106022</v>
      </c>
      <c r="V81" s="486">
        <f>'1.7 INPP NB'!P69*V$26</f>
        <v>22.624285432652602</v>
      </c>
      <c r="W81" s="51"/>
      <c r="X81" s="485">
        <v>2019</v>
      </c>
      <c r="Y81" s="480">
        <v>4</v>
      </c>
      <c r="Z81" s="495">
        <v>19.004799999999999</v>
      </c>
      <c r="AB81" s="49" t="s">
        <v>390</v>
      </c>
      <c r="AC81" s="266">
        <v>20194</v>
      </c>
    </row>
    <row r="82" spans="2:29" x14ac:dyDescent="0.35">
      <c r="B82" s="247">
        <v>20195</v>
      </c>
      <c r="C82" s="248">
        <v>2019</v>
      </c>
      <c r="D82" s="248">
        <v>5</v>
      </c>
      <c r="E82" s="265">
        <f t="shared" si="2"/>
        <v>99.673125242314939</v>
      </c>
      <c r="F82" s="249">
        <f t="shared" si="0"/>
        <v>19.090900000000001</v>
      </c>
      <c r="I82" s="485">
        <v>2019</v>
      </c>
      <c r="J82" s="481">
        <v>5</v>
      </c>
      <c r="K82" s="482">
        <f>'1.7 INPP NB'!E70*K$26</f>
        <v>1.1974961286858481</v>
      </c>
      <c r="L82" s="482">
        <f>'1.7 INPP NB'!F70*L$26</f>
        <v>11.153712124894865</v>
      </c>
      <c r="M82" s="482">
        <f>'1.7 INPP NB'!G70*M$26</f>
        <v>3.3943809284076742</v>
      </c>
      <c r="N82" s="482">
        <f>'1.7 INPP NB'!H70*N$26</f>
        <v>4.4785704428624253</v>
      </c>
      <c r="O82" s="482">
        <f>'1.7 INPP NB'!I70*O$26</f>
        <v>9.5235862260822728</v>
      </c>
      <c r="P82" s="482">
        <f>'1.7 INPP NB'!J70*P$26</f>
        <v>3.3908998777889225</v>
      </c>
      <c r="Q82" s="482">
        <f>'1.7 INPP NB'!K70*Q$26</f>
        <v>3.1941587722447999</v>
      </c>
      <c r="R82" s="482">
        <f>'1.7 INPP NB'!L70*R$26</f>
        <v>12.499482806732503</v>
      </c>
      <c r="S82" s="482">
        <f>'1.7 INPP NB'!M70*S$26</f>
        <v>5.2849299321528189</v>
      </c>
      <c r="T82" s="482">
        <f>'1.7 INPP NB'!N70*T$26</f>
        <v>20.271098982174443</v>
      </c>
      <c r="U82" s="482">
        <f>'1.7 INPP NB'!O70*U$26</f>
        <v>2.5908009505088101</v>
      </c>
      <c r="V82" s="486">
        <f>'1.7 INPP NB'!P70*V$26</f>
        <v>22.694008069779557</v>
      </c>
      <c r="W82" s="51"/>
      <c r="X82" s="485">
        <v>2019</v>
      </c>
      <c r="Y82" s="480">
        <v>5</v>
      </c>
      <c r="Z82" s="495">
        <v>19.090900000000001</v>
      </c>
      <c r="AB82" s="49" t="s">
        <v>391</v>
      </c>
      <c r="AC82" s="266">
        <v>20195</v>
      </c>
    </row>
    <row r="83" spans="2:29" x14ac:dyDescent="0.35">
      <c r="B83" s="247">
        <v>20196</v>
      </c>
      <c r="C83" s="248">
        <v>2019</v>
      </c>
      <c r="D83" s="248">
        <v>6</v>
      </c>
      <c r="E83" s="265">
        <f t="shared" si="2"/>
        <v>100.25232395237995</v>
      </c>
      <c r="F83" s="249">
        <f t="shared" si="0"/>
        <v>19.296199999999999</v>
      </c>
      <c r="I83" s="485">
        <v>2019</v>
      </c>
      <c r="J83" s="481">
        <v>6</v>
      </c>
      <c r="K83" s="482">
        <f>'1.7 INPP NB'!E71*K$26</f>
        <v>1.2003138366039481</v>
      </c>
      <c r="L83" s="482">
        <f>'1.7 INPP NB'!F71*L$26</f>
        <v>11.2266585822076</v>
      </c>
      <c r="M83" s="482">
        <f>'1.7 INPP NB'!G71*M$26</f>
        <v>3.3920479103163363</v>
      </c>
      <c r="N83" s="482">
        <f>'1.7 INPP NB'!H71*N$26</f>
        <v>4.5012577692262044</v>
      </c>
      <c r="O83" s="482">
        <f>'1.7 INPP NB'!I71*O$26</f>
        <v>9.5694216567052806</v>
      </c>
      <c r="P83" s="482">
        <f>'1.7 INPP NB'!J71*P$26</f>
        <v>3.4055213597729663</v>
      </c>
      <c r="Q83" s="482">
        <f>'1.7 INPP NB'!K71*Q$26</f>
        <v>3.2092756645050242</v>
      </c>
      <c r="R83" s="482">
        <f>'1.7 INPP NB'!L71*R$26</f>
        <v>12.639194779972069</v>
      </c>
      <c r="S83" s="482">
        <f>'1.7 INPP NB'!M71*S$26</f>
        <v>5.3016789582398678</v>
      </c>
      <c r="T83" s="482">
        <f>'1.7 INPP NB'!N71*T$26</f>
        <v>20.453029812396057</v>
      </c>
      <c r="U83" s="482">
        <f>'1.7 INPP NB'!O71*U$26</f>
        <v>2.6040237919262319</v>
      </c>
      <c r="V83" s="486">
        <f>'1.7 INPP NB'!P71*V$26</f>
        <v>22.749899830508348</v>
      </c>
      <c r="W83" s="51"/>
      <c r="X83" s="485">
        <v>2019</v>
      </c>
      <c r="Y83" s="480">
        <v>6</v>
      </c>
      <c r="Z83" s="495">
        <v>19.296199999999999</v>
      </c>
      <c r="AB83" s="49" t="s">
        <v>392</v>
      </c>
      <c r="AC83" s="266">
        <v>20196</v>
      </c>
    </row>
    <row r="84" spans="2:29" x14ac:dyDescent="0.35">
      <c r="B84" s="247">
        <v>20197</v>
      </c>
      <c r="C84" s="248">
        <v>2019</v>
      </c>
      <c r="D84" s="248">
        <v>7</v>
      </c>
      <c r="E84" s="265">
        <f t="shared" si="2"/>
        <v>100.1</v>
      </c>
      <c r="F84" s="249">
        <f t="shared" si="0"/>
        <v>19.062799999999999</v>
      </c>
      <c r="I84" s="485">
        <v>2019</v>
      </c>
      <c r="J84" s="481">
        <v>7</v>
      </c>
      <c r="K84" s="482">
        <f>'1.7 INPP NB'!E72*K$26</f>
        <v>1.2</v>
      </c>
      <c r="L84" s="482">
        <f>'1.7 INPP NB'!F72*L$26</f>
        <v>11.200000000000001</v>
      </c>
      <c r="M84" s="482">
        <f>'1.7 INPP NB'!G72*M$26</f>
        <v>3.4000000000000004</v>
      </c>
      <c r="N84" s="482">
        <f>'1.7 INPP NB'!H72*N$26</f>
        <v>4.5</v>
      </c>
      <c r="O84" s="482">
        <f>'1.7 INPP NB'!I72*O$26</f>
        <v>9.6</v>
      </c>
      <c r="P84" s="482">
        <f>'1.7 INPP NB'!J72*P$26</f>
        <v>3.4000000000000004</v>
      </c>
      <c r="Q84" s="482">
        <f>'1.7 INPP NB'!K72*Q$26</f>
        <v>3.2</v>
      </c>
      <c r="R84" s="482">
        <f>'1.7 INPP NB'!L72*R$26</f>
        <v>12.6</v>
      </c>
      <c r="S84" s="482">
        <f>'1.7 INPP NB'!M72*S$26</f>
        <v>5.3</v>
      </c>
      <c r="T84" s="482">
        <f>'1.7 INPP NB'!N72*T$26</f>
        <v>20.399999999999999</v>
      </c>
      <c r="U84" s="482">
        <f>'1.7 INPP NB'!O72*U$26</f>
        <v>2.6</v>
      </c>
      <c r="V84" s="486">
        <f>'1.7 INPP NB'!P72*V$26</f>
        <v>22.7</v>
      </c>
      <c r="W84" s="51"/>
      <c r="X84" s="485">
        <v>2019</v>
      </c>
      <c r="Y84" s="480">
        <v>7</v>
      </c>
      <c r="Z84" s="495">
        <v>19.062799999999999</v>
      </c>
      <c r="AB84" s="49" t="s">
        <v>384</v>
      </c>
      <c r="AC84" s="266">
        <v>20197</v>
      </c>
    </row>
    <row r="85" spans="2:29" x14ac:dyDescent="0.35">
      <c r="B85" s="247">
        <v>20198</v>
      </c>
      <c r="C85" s="248">
        <v>2019</v>
      </c>
      <c r="D85" s="248">
        <v>8</v>
      </c>
      <c r="E85" s="265">
        <f t="shared" si="2"/>
        <v>100.9618800771146</v>
      </c>
      <c r="F85" s="249">
        <f t="shared" si="0"/>
        <v>19.636099999999999</v>
      </c>
      <c r="I85" s="485">
        <v>2019</v>
      </c>
      <c r="J85" s="481">
        <v>8</v>
      </c>
      <c r="K85" s="482">
        <f>'1.7 INPP NB'!E73*K$26</f>
        <v>1.20013297553286</v>
      </c>
      <c r="L85" s="482">
        <f>'1.7 INPP NB'!F73*L$26</f>
        <v>11.22612869561512</v>
      </c>
      <c r="M85" s="482">
        <f>'1.7 INPP NB'!G73*M$26</f>
        <v>3.4120250342141243</v>
      </c>
      <c r="N85" s="482">
        <f>'1.7 INPP NB'!H73*N$26</f>
        <v>4.50745583588649</v>
      </c>
      <c r="O85" s="482">
        <f>'1.7 INPP NB'!I73*O$26</f>
        <v>9.7975477864850884</v>
      </c>
      <c r="P85" s="482">
        <f>'1.7 INPP NB'!J73*P$26</f>
        <v>3.415016649367614</v>
      </c>
      <c r="Q85" s="482">
        <f>'1.7 INPP NB'!K73*Q$26</f>
        <v>3.2455456897676802</v>
      </c>
      <c r="R85" s="482">
        <f>'1.7 INPP NB'!L73*R$26</f>
        <v>12.770198340852708</v>
      </c>
      <c r="S85" s="482">
        <f>'1.7 INPP NB'!M73*S$26</f>
        <v>5.3286131865405864</v>
      </c>
      <c r="T85" s="482">
        <f>'1.7 INPP NB'!N73*T$26</f>
        <v>20.72509438083889</v>
      </c>
      <c r="U85" s="482">
        <f>'1.7 INPP NB'!O73*U$26</f>
        <v>2.6217718681139699</v>
      </c>
      <c r="V85" s="486">
        <f>'1.7 INPP NB'!P73*V$26</f>
        <v>22.712349633899482</v>
      </c>
      <c r="W85" s="51"/>
      <c r="X85" s="485">
        <v>2019</v>
      </c>
      <c r="Y85" s="480">
        <v>8</v>
      </c>
      <c r="Z85" s="495">
        <v>19.636099999999999</v>
      </c>
      <c r="AB85" s="49" t="s">
        <v>393</v>
      </c>
      <c r="AC85" s="266">
        <v>20198</v>
      </c>
    </row>
    <row r="86" spans="2:29" x14ac:dyDescent="0.35">
      <c r="B86" s="247">
        <v>20199</v>
      </c>
      <c r="C86" s="248">
        <v>2019</v>
      </c>
      <c r="D86" s="248">
        <v>9</v>
      </c>
      <c r="E86" s="267">
        <f t="shared" si="2"/>
        <v>101.23308896411969</v>
      </c>
      <c r="F86" s="270">
        <f t="shared" si="0"/>
        <v>19.603300000000001</v>
      </c>
      <c r="I86" s="485">
        <v>2019</v>
      </c>
      <c r="J86" s="481">
        <v>9</v>
      </c>
      <c r="K86" s="482">
        <f>'1.7 INPP NB'!E74*K$26</f>
        <v>1.2042860004543721</v>
      </c>
      <c r="L86" s="482">
        <f>'1.7 INPP NB'!F74*L$26</f>
        <v>11.243092709877727</v>
      </c>
      <c r="M86" s="482">
        <f>'1.7 INPP NB'!G74*M$26</f>
        <v>3.4308059026543822</v>
      </c>
      <c r="N86" s="482">
        <f>'1.7 INPP NB'!H74*N$26</f>
        <v>4.5093762496467447</v>
      </c>
      <c r="O86" s="482">
        <f>'1.7 INPP NB'!I74*O$26</f>
        <v>9.835286110626912</v>
      </c>
      <c r="P86" s="482">
        <f>'1.7 INPP NB'!J74*P$26</f>
        <v>3.4132819307636741</v>
      </c>
      <c r="Q86" s="482">
        <f>'1.7 INPP NB'!K74*Q$26</f>
        <v>3.2527978027085118</v>
      </c>
      <c r="R86" s="482">
        <f>'1.7 INPP NB'!L74*R$26</f>
        <v>12.831267234000725</v>
      </c>
      <c r="S86" s="482">
        <f>'1.7 INPP NB'!M74*S$26</f>
        <v>5.3486923247873879</v>
      </c>
      <c r="T86" s="482">
        <f>'1.7 INPP NB'!N74*T$26</f>
        <v>20.796700666059944</v>
      </c>
      <c r="U86" s="482">
        <f>'1.7 INPP NB'!O74*U$26</f>
        <v>2.6332741766466721</v>
      </c>
      <c r="V86" s="486">
        <f>'1.7 INPP NB'!P74*V$26</f>
        <v>22.734227855892644</v>
      </c>
      <c r="W86" s="51"/>
      <c r="X86" s="485">
        <v>2019</v>
      </c>
      <c r="Y86" s="480">
        <v>9</v>
      </c>
      <c r="Z86" s="495">
        <v>19.603300000000001</v>
      </c>
      <c r="AB86" s="49" t="s">
        <v>394</v>
      </c>
      <c r="AC86" s="266">
        <v>20199</v>
      </c>
    </row>
    <row r="87" spans="2:29" x14ac:dyDescent="0.35">
      <c r="B87" s="247">
        <v>201910</v>
      </c>
      <c r="C87" s="248">
        <v>2019</v>
      </c>
      <c r="D87" s="248">
        <v>10</v>
      </c>
      <c r="E87" s="267">
        <f>SUM(K87:V87)</f>
        <v>100.75349564449485</v>
      </c>
      <c r="F87" s="270">
        <f t="shared" si="0"/>
        <v>19.3476</v>
      </c>
      <c r="I87" s="485">
        <v>2019</v>
      </c>
      <c r="J87" s="481">
        <v>10</v>
      </c>
      <c r="K87" s="482">
        <f>'1.7 INPP NB'!E75*K$26</f>
        <v>1.2040689132159481</v>
      </c>
      <c r="L87" s="482">
        <f>'1.7 INPP NB'!F75*L$26</f>
        <v>11.234790444482194</v>
      </c>
      <c r="M87" s="482">
        <f>'1.7 INPP NB'!G75*M$26</f>
        <v>3.4267592724999463</v>
      </c>
      <c r="N87" s="482">
        <f>'1.7 INPP NB'!H75*N$26</f>
        <v>4.5068086267349852</v>
      </c>
      <c r="O87" s="482">
        <f>'1.7 INPP NB'!I75*O$26</f>
        <v>9.6632713485339856</v>
      </c>
      <c r="P87" s="482">
        <f>'1.7 INPP NB'!J75*P$26</f>
        <v>3.4063916071967082</v>
      </c>
      <c r="Q87" s="482">
        <f>'1.7 INPP NB'!K75*Q$26</f>
        <v>3.1984554418889601</v>
      </c>
      <c r="R87" s="482">
        <f>'1.7 INPP NB'!L75*R$26</f>
        <v>12.725546934926321</v>
      </c>
      <c r="S87" s="482">
        <f>'1.7 INPP NB'!M75*S$26</f>
        <v>5.3580562291180405</v>
      </c>
      <c r="T87" s="482">
        <f>'1.7 INPP NB'!N75*T$26</f>
        <v>20.787788891315685</v>
      </c>
      <c r="U87" s="482">
        <f>'1.7 INPP NB'!O75*U$26</f>
        <v>2.6065682812820818</v>
      </c>
      <c r="V87" s="486">
        <f>'1.7 INPP NB'!P75*V$26</f>
        <v>22.634989653300003</v>
      </c>
      <c r="W87" s="51"/>
      <c r="X87" s="485">
        <v>2019</v>
      </c>
      <c r="Y87" s="480">
        <v>10</v>
      </c>
      <c r="Z87" s="495">
        <v>19.3476</v>
      </c>
      <c r="AB87" s="49" t="s">
        <v>395</v>
      </c>
      <c r="AC87" s="266">
        <v>201910</v>
      </c>
    </row>
    <row r="88" spans="2:29" s="116" customFormat="1" x14ac:dyDescent="0.35">
      <c r="B88" s="302">
        <v>201911</v>
      </c>
      <c r="C88" s="299">
        <v>2019</v>
      </c>
      <c r="D88" s="299">
        <v>11</v>
      </c>
      <c r="E88" s="300">
        <f t="shared" ref="E88:E99" si="3">SUM(K88:V88)</f>
        <v>100.49600073744399</v>
      </c>
      <c r="F88" s="303">
        <f t="shared" si="0"/>
        <v>19.3155</v>
      </c>
      <c r="G88" s="301"/>
      <c r="H88" s="13"/>
      <c r="I88" s="487">
        <v>2019</v>
      </c>
      <c r="J88" s="483">
        <v>11</v>
      </c>
      <c r="K88" s="482">
        <f>'1.7 INPP NB'!E76*K$26</f>
        <v>1.2054636839898001</v>
      </c>
      <c r="L88" s="482">
        <f>'1.7 INPP NB'!F76*L$26</f>
        <v>11.241488443375232</v>
      </c>
      <c r="M88" s="482">
        <f>'1.7 INPP NB'!G76*M$26</f>
        <v>3.4310280899116701</v>
      </c>
      <c r="N88" s="482">
        <f>'1.7 INPP NB'!H76*N$26</f>
        <v>4.5254487808271699</v>
      </c>
      <c r="O88" s="482">
        <f>'1.7 INPP NB'!I76*O$26</f>
        <v>9.5956708975056966</v>
      </c>
      <c r="P88" s="482">
        <f>'1.7 INPP NB'!J76*P$26</f>
        <v>3.4137634306775566</v>
      </c>
      <c r="Q88" s="482">
        <f>'1.7 INPP NB'!K76*Q$26</f>
        <v>3.19211785234496</v>
      </c>
      <c r="R88" s="482">
        <f>'1.7 INPP NB'!L76*R$26</f>
        <v>12.67784810854884</v>
      </c>
      <c r="S88" s="482">
        <f>'1.7 INPP NB'!M76*S$26</f>
        <v>5.3500120018608071</v>
      </c>
      <c r="T88" s="482">
        <f>'1.7 INPP NB'!N76*T$26</f>
        <v>20.730265579367877</v>
      </c>
      <c r="U88" s="482">
        <f>'1.7 INPP NB'!O76*U$26</f>
        <v>2.6016464851116479</v>
      </c>
      <c r="V88" s="486">
        <f>'1.7 INPP NB'!P76*V$26</f>
        <v>22.531247383922743</v>
      </c>
      <c r="W88" s="13"/>
      <c r="X88" s="487">
        <v>2019</v>
      </c>
      <c r="Y88" s="483">
        <v>11</v>
      </c>
      <c r="Z88" s="495">
        <v>19.3155</v>
      </c>
      <c r="AB88" s="308" t="s">
        <v>455</v>
      </c>
      <c r="AC88" s="266">
        <v>201911</v>
      </c>
    </row>
    <row r="89" spans="2:29" s="116" customFormat="1" x14ac:dyDescent="0.35">
      <c r="B89" s="302">
        <v>201912</v>
      </c>
      <c r="C89" s="299">
        <v>2019</v>
      </c>
      <c r="D89" s="299">
        <v>12</v>
      </c>
      <c r="E89" s="300">
        <f t="shared" si="3"/>
        <v>100.41203313158107</v>
      </c>
      <c r="F89" s="303">
        <f t="shared" si="0"/>
        <v>19.140599999999999</v>
      </c>
      <c r="G89" s="301"/>
      <c r="H89" s="13"/>
      <c r="I89" s="487">
        <v>2019</v>
      </c>
      <c r="J89" s="483">
        <v>12</v>
      </c>
      <c r="K89" s="482">
        <f>'1.7 INPP NB'!E77*K$26</f>
        <v>1.2108047176413841</v>
      </c>
      <c r="L89" s="482">
        <f>'1.7 INPP NB'!F77*L$26</f>
        <v>11.228109462608415</v>
      </c>
      <c r="M89" s="482">
        <f>'1.7 INPP NB'!G77*M$26</f>
        <v>3.4312741123979222</v>
      </c>
      <c r="N89" s="482">
        <f>'1.7 INPP NB'!H77*N$26</f>
        <v>4.5399585763360797</v>
      </c>
      <c r="O89" s="482">
        <f>'1.7 INPP NB'!I77*O$26</f>
        <v>9.5683846295909767</v>
      </c>
      <c r="P89" s="482">
        <f>'1.7 INPP NB'!J77*P$26</f>
        <v>3.4118436316360619</v>
      </c>
      <c r="Q89" s="482">
        <f>'1.7 INPP NB'!K77*Q$26</f>
        <v>3.2010986888459518</v>
      </c>
      <c r="R89" s="482">
        <f>'1.7 INPP NB'!L77*R$26</f>
        <v>12.660622088331168</v>
      </c>
      <c r="S89" s="482">
        <f>'1.7 INPP NB'!M77*S$26</f>
        <v>5.3473092299575429</v>
      </c>
      <c r="T89" s="482">
        <f>'1.7 INPP NB'!N77*T$26</f>
        <v>20.724353483646766</v>
      </c>
      <c r="U89" s="482">
        <f>'1.7 INPP NB'!O77*U$26</f>
        <v>2.6056807313496178</v>
      </c>
      <c r="V89" s="486">
        <f>'1.7 INPP NB'!P77*V$26</f>
        <v>22.482593779239181</v>
      </c>
      <c r="W89" s="13"/>
      <c r="X89" s="487">
        <v>2019</v>
      </c>
      <c r="Y89" s="483">
        <v>12</v>
      </c>
      <c r="Z89" s="495">
        <v>19.140599999999999</v>
      </c>
      <c r="AA89" s="268"/>
      <c r="AB89" s="308" t="s">
        <v>456</v>
      </c>
      <c r="AC89" s="266">
        <v>201912</v>
      </c>
    </row>
    <row r="90" spans="2:29" x14ac:dyDescent="0.35">
      <c r="B90" s="302">
        <v>20201</v>
      </c>
      <c r="C90" s="299">
        <v>2020</v>
      </c>
      <c r="D90" s="299">
        <v>1</v>
      </c>
      <c r="E90" s="300">
        <f t="shared" si="3"/>
        <v>100.13499491779683</v>
      </c>
      <c r="F90" s="303">
        <f t="shared" si="0"/>
        <v>18.802</v>
      </c>
      <c r="G90" s="54"/>
      <c r="H90" s="54"/>
      <c r="I90" s="487">
        <v>2020</v>
      </c>
      <c r="J90" s="483">
        <v>1</v>
      </c>
      <c r="K90" s="482">
        <f>'1.7 INPP NB'!E78*K$26</f>
        <v>1.2116926791887281</v>
      </c>
      <c r="L90" s="482">
        <f>'1.7 INPP NB'!F78*L$26</f>
        <v>11.244168751048912</v>
      </c>
      <c r="M90" s="482">
        <f>'1.7 INPP NB'!G78*M$26</f>
        <v>3.4094980241495381</v>
      </c>
      <c r="N90" s="482">
        <f>'1.7 INPP NB'!H78*N$26</f>
        <v>4.5375645740093997</v>
      </c>
      <c r="O90" s="482">
        <f>'1.7 INPP NB'!I78*O$26</f>
        <v>9.6070837864603202</v>
      </c>
      <c r="P90" s="482">
        <f>'1.7 INPP NB'!J78*P$26</f>
        <v>3.4006912868676982</v>
      </c>
      <c r="Q90" s="482">
        <f>'1.7 INPP NB'!K78*Q$26</f>
        <v>3.1648264344465278</v>
      </c>
      <c r="R90" s="482">
        <f>'1.7 INPP NB'!L78*R$26</f>
        <v>12.495098893177909</v>
      </c>
      <c r="S90" s="482">
        <f>'1.7 INPP NB'!M78*S$26</f>
        <v>5.3418860395746517</v>
      </c>
      <c r="T90" s="482">
        <f>'1.7 INPP NB'!N78*T$26</f>
        <v>20.573617776239541</v>
      </c>
      <c r="U90" s="482">
        <f>'1.7 INPP NB'!O78*U$26</f>
        <v>2.6020367805625439</v>
      </c>
      <c r="V90" s="486">
        <f>'1.7 INPP NB'!P78*V$26</f>
        <v>22.546829892071056</v>
      </c>
      <c r="W90" s="51"/>
      <c r="X90" s="487">
        <v>2020</v>
      </c>
      <c r="Y90" s="483">
        <v>1</v>
      </c>
      <c r="Z90" s="495">
        <v>18.802</v>
      </c>
      <c r="AB90" s="308" t="s">
        <v>457</v>
      </c>
      <c r="AC90" s="15">
        <v>20201</v>
      </c>
    </row>
    <row r="91" spans="2:29" x14ac:dyDescent="0.35">
      <c r="B91" s="302">
        <v>20202</v>
      </c>
      <c r="C91" s="299">
        <v>2020</v>
      </c>
      <c r="D91" s="299">
        <v>2</v>
      </c>
      <c r="E91" s="300">
        <f t="shared" si="3"/>
        <v>100.32824113988671</v>
      </c>
      <c r="F91" s="303">
        <f t="shared" si="0"/>
        <v>18.7986</v>
      </c>
      <c r="G91" s="54"/>
      <c r="H91" s="54"/>
      <c r="I91" s="487">
        <v>2020</v>
      </c>
      <c r="J91" s="483">
        <v>2</v>
      </c>
      <c r="K91" s="482">
        <f>'1.7 INPP NB'!E79*K$26</f>
        <v>1.2125660336391599</v>
      </c>
      <c r="L91" s="482">
        <f>'1.7 INPP NB'!F79*L$26</f>
        <v>11.258792219368512</v>
      </c>
      <c r="M91" s="482">
        <f>'1.7 INPP NB'!G79*M$26</f>
        <v>3.4095938979451503</v>
      </c>
      <c r="N91" s="482">
        <f>'1.7 INPP NB'!H79*N$26</f>
        <v>4.5694290342184196</v>
      </c>
      <c r="O91" s="482">
        <f>'1.7 INPP NB'!I79*O$26</f>
        <v>9.5490838462795296</v>
      </c>
      <c r="P91" s="482">
        <f>'1.7 INPP NB'!J79*P$26</f>
        <v>3.4072929701841423</v>
      </c>
      <c r="Q91" s="482">
        <f>'1.7 INPP NB'!K79*Q$26</f>
        <v>3.1679493650600228</v>
      </c>
      <c r="R91" s="482">
        <f>'1.7 INPP NB'!L79*R$26</f>
        <v>12.473355589728088</v>
      </c>
      <c r="S91" s="482">
        <f>'1.7 INPP NB'!M79*S$26</f>
        <v>5.3478400430428916</v>
      </c>
      <c r="T91" s="482">
        <f>'1.7 INPP NB'!N79*T$26</f>
        <v>20.583739474180451</v>
      </c>
      <c r="U91" s="482">
        <f>'1.7 INPP NB'!O79*U$26</f>
        <v>2.604727343636704</v>
      </c>
      <c r="V91" s="486">
        <f>'1.7 INPP NB'!P79*V$26</f>
        <v>22.743871322603635</v>
      </c>
      <c r="W91" s="51"/>
      <c r="X91" s="487">
        <v>2020</v>
      </c>
      <c r="Y91" s="483">
        <v>2</v>
      </c>
      <c r="Z91" s="495">
        <v>18.7986</v>
      </c>
      <c r="AB91" s="308" t="s">
        <v>458</v>
      </c>
      <c r="AC91" s="15">
        <v>20202</v>
      </c>
    </row>
    <row r="92" spans="2:29" x14ac:dyDescent="0.35">
      <c r="B92" s="302">
        <v>20203</v>
      </c>
      <c r="C92" s="299">
        <v>2020</v>
      </c>
      <c r="D92" s="299">
        <v>3</v>
      </c>
      <c r="E92" s="300">
        <f t="shared" si="3"/>
        <v>104.36230747121418</v>
      </c>
      <c r="F92" s="303">
        <f t="shared" si="0"/>
        <v>22.201799999999999</v>
      </c>
      <c r="G92" s="54"/>
      <c r="H92" s="54"/>
      <c r="I92" s="487">
        <v>2020</v>
      </c>
      <c r="J92" s="483">
        <v>3</v>
      </c>
      <c r="K92" s="482">
        <f>'1.7 INPP NB'!E80*K$26</f>
        <v>1.215643633189968</v>
      </c>
      <c r="L92" s="482">
        <f>'1.7 INPP NB'!F80*L$26</f>
        <v>11.477456880931552</v>
      </c>
      <c r="M92" s="482">
        <f>'1.7 INPP NB'!G80*M$26</f>
        <v>3.5163914778560144</v>
      </c>
      <c r="N92" s="482">
        <f>'1.7 INPP NB'!H80*N$26</f>
        <v>4.6238196847660644</v>
      </c>
      <c r="O92" s="482">
        <f>'1.7 INPP NB'!I80*O$26</f>
        <v>9.9493531718658232</v>
      </c>
      <c r="P92" s="482">
        <f>'1.7 INPP NB'!J80*P$26</f>
        <v>3.5138103411834907</v>
      </c>
      <c r="Q92" s="482">
        <f>'1.7 INPP NB'!K80*Q$26</f>
        <v>3.4579498935698241</v>
      </c>
      <c r="R92" s="482">
        <f>'1.7 INPP NB'!L80*R$26</f>
        <v>13.710292878597588</v>
      </c>
      <c r="S92" s="482">
        <f>'1.7 INPP NB'!M80*S$26</f>
        <v>5.5432469917734002</v>
      </c>
      <c r="T92" s="482">
        <f>'1.7 INPP NB'!N80*T$26</f>
        <v>21.674884896823368</v>
      </c>
      <c r="U92" s="482">
        <f>'1.7 INPP NB'!O80*U$26</f>
        <v>2.7819302839504019</v>
      </c>
      <c r="V92" s="486">
        <f>'1.7 INPP NB'!P80*V$26</f>
        <v>22.89752733670667</v>
      </c>
      <c r="W92" s="51"/>
      <c r="X92" s="487">
        <v>2020</v>
      </c>
      <c r="Y92" s="483">
        <v>3</v>
      </c>
      <c r="Z92" s="495">
        <v>22.201799999999999</v>
      </c>
      <c r="AB92" s="308" t="s">
        <v>459</v>
      </c>
      <c r="AC92" s="15">
        <v>20203</v>
      </c>
    </row>
    <row r="93" spans="2:29" x14ac:dyDescent="0.35">
      <c r="B93" s="302">
        <v>20204</v>
      </c>
      <c r="C93" s="299">
        <v>2020</v>
      </c>
      <c r="D93" s="299">
        <v>4</v>
      </c>
      <c r="E93" s="300">
        <f t="shared" si="3"/>
        <v>108.73813718567691</v>
      </c>
      <c r="F93" s="303">
        <f t="shared" si="0"/>
        <v>24.2437</v>
      </c>
      <c r="G93" s="54"/>
      <c r="H93" s="54"/>
      <c r="I93" s="487">
        <v>2020</v>
      </c>
      <c r="J93" s="483">
        <v>4</v>
      </c>
      <c r="K93" s="482">
        <f>'1.7 INPP NB'!E81*K$26</f>
        <v>1.215655995308232</v>
      </c>
      <c r="L93" s="482">
        <f>'1.7 INPP NB'!F81*L$26</f>
        <v>11.835419330801024</v>
      </c>
      <c r="M93" s="482">
        <f>'1.7 INPP NB'!G81*M$26</f>
        <v>3.6143506213127745</v>
      </c>
      <c r="N93" s="482">
        <f>'1.7 INPP NB'!H81*N$26</f>
        <v>4.6749437773279201</v>
      </c>
      <c r="O93" s="482">
        <f>'1.7 INPP NB'!I81*O$26</f>
        <v>10.738437577689217</v>
      </c>
      <c r="P93" s="482">
        <f>'1.7 INPP NB'!J81*P$26</f>
        <v>3.6394002587020142</v>
      </c>
      <c r="Q93" s="482">
        <f>'1.7 INPP NB'!K81*Q$26</f>
        <v>3.7044641041953281</v>
      </c>
      <c r="R93" s="482">
        <f>'1.7 INPP NB'!L81*R$26</f>
        <v>14.75134767029574</v>
      </c>
      <c r="S93" s="482">
        <f>'1.7 INPP NB'!M81*S$26</f>
        <v>5.7634674187218105</v>
      </c>
      <c r="T93" s="482">
        <f>'1.7 INPP NB'!N81*T$26</f>
        <v>22.620353818906114</v>
      </c>
      <c r="U93" s="482">
        <f>'1.7 INPP NB'!O81*U$26</f>
        <v>2.9051849881191019</v>
      </c>
      <c r="V93" s="486">
        <f>'1.7 INPP NB'!P81*V$26</f>
        <v>23.275111624297619</v>
      </c>
      <c r="W93" s="51"/>
      <c r="X93" s="487">
        <v>2020</v>
      </c>
      <c r="Y93" s="483">
        <v>4</v>
      </c>
      <c r="Z93" s="495">
        <v>24.2437</v>
      </c>
      <c r="AB93" s="308" t="s">
        <v>460</v>
      </c>
      <c r="AC93" s="15">
        <v>20204</v>
      </c>
    </row>
    <row r="94" spans="2:29" x14ac:dyDescent="0.35">
      <c r="B94" s="302">
        <v>20205</v>
      </c>
      <c r="C94" s="299">
        <v>2020</v>
      </c>
      <c r="D94" s="299">
        <v>5</v>
      </c>
      <c r="E94" s="300">
        <f t="shared" si="3"/>
        <v>107.88237878954365</v>
      </c>
      <c r="F94" s="303">
        <f t="shared" ref="F94:F99" si="4">Z94</f>
        <v>23.5105</v>
      </c>
      <c r="G94" s="54"/>
      <c r="H94" s="54"/>
      <c r="I94" s="487">
        <v>2020</v>
      </c>
      <c r="J94" s="483">
        <v>5</v>
      </c>
      <c r="K94" s="482">
        <f>'1.7 INPP NB'!E82*K$26</f>
        <v>1.2165807476944799</v>
      </c>
      <c r="L94" s="482">
        <f>'1.7 INPP NB'!F82*L$26</f>
        <v>11.582333833638511</v>
      </c>
      <c r="M94" s="482">
        <f>'1.7 INPP NB'!G82*M$26</f>
        <v>3.6117183450473682</v>
      </c>
      <c r="N94" s="482">
        <f>'1.7 INPP NB'!H82*N$26</f>
        <v>4.6688985783719552</v>
      </c>
      <c r="O94" s="482">
        <f>'1.7 INPP NB'!I82*O$26</f>
        <v>10.821981295309248</v>
      </c>
      <c r="P94" s="482">
        <f>'1.7 INPP NB'!J82*P$26</f>
        <v>3.6391444633676224</v>
      </c>
      <c r="Q94" s="482">
        <f>'1.7 INPP NB'!K82*Q$26</f>
        <v>3.6581833543889601</v>
      </c>
      <c r="R94" s="482">
        <f>'1.7 INPP NB'!L82*R$26</f>
        <v>14.366892505762189</v>
      </c>
      <c r="S94" s="482">
        <f>'1.7 INPP NB'!M82*S$26</f>
        <v>5.7826386604054099</v>
      </c>
      <c r="T94" s="482">
        <f>'1.7 INPP NB'!N82*T$26</f>
        <v>22.498757147324937</v>
      </c>
      <c r="U94" s="482">
        <f>'1.7 INPP NB'!O82*U$26</f>
        <v>2.8954556230502235</v>
      </c>
      <c r="V94" s="486">
        <f>'1.7 INPP NB'!P82*V$26</f>
        <v>23.139794235182752</v>
      </c>
      <c r="W94" s="51"/>
      <c r="X94" s="487">
        <v>2020</v>
      </c>
      <c r="Y94" s="483">
        <v>5</v>
      </c>
      <c r="Z94" s="495">
        <v>23.5105</v>
      </c>
      <c r="AB94" s="308" t="s">
        <v>461</v>
      </c>
      <c r="AC94" s="15">
        <v>20205</v>
      </c>
    </row>
    <row r="95" spans="2:29" x14ac:dyDescent="0.35">
      <c r="B95" s="302">
        <v>20206</v>
      </c>
      <c r="C95" s="299">
        <v>2020</v>
      </c>
      <c r="D95" s="299">
        <v>6</v>
      </c>
      <c r="E95" s="300">
        <f t="shared" si="3"/>
        <v>105.87876421210792</v>
      </c>
      <c r="F95" s="303">
        <f t="shared" si="4"/>
        <v>22.2575</v>
      </c>
      <c r="G95" s="54"/>
      <c r="H95" s="54"/>
      <c r="I95" s="487">
        <v>2020</v>
      </c>
      <c r="J95" s="483">
        <v>6</v>
      </c>
      <c r="K95" s="482">
        <f>'1.7 INPP NB'!E83*K$26</f>
        <v>1.2173807981181</v>
      </c>
      <c r="L95" s="482">
        <f>'1.7 INPP NB'!F83*L$26</f>
        <v>11.327953429081298</v>
      </c>
      <c r="M95" s="482">
        <f>'1.7 INPP NB'!G83*M$26</f>
        <v>3.559531162913784</v>
      </c>
      <c r="N95" s="482">
        <f>'1.7 INPP NB'!H83*N$26</f>
        <v>4.6473735635282249</v>
      </c>
      <c r="O95" s="482">
        <f>'1.7 INPP NB'!I83*O$26</f>
        <v>10.615674076970976</v>
      </c>
      <c r="P95" s="482">
        <f>'1.7 INPP NB'!J83*P$26</f>
        <v>3.5859340547621503</v>
      </c>
      <c r="Q95" s="482">
        <f>'1.7 INPP NB'!K83*Q$26</f>
        <v>3.5717178283821758</v>
      </c>
      <c r="R95" s="482">
        <f>'1.7 INPP NB'!L83*R$26</f>
        <v>13.836020470787089</v>
      </c>
      <c r="S95" s="482">
        <f>'1.7 INPP NB'!M83*S$26</f>
        <v>5.6740075972298323</v>
      </c>
      <c r="T95" s="482">
        <f>'1.7 INPP NB'!N83*T$26</f>
        <v>21.956112056255449</v>
      </c>
      <c r="U95" s="482">
        <f>'1.7 INPP NB'!O83*U$26</f>
        <v>2.8273855583409016</v>
      </c>
      <c r="V95" s="486">
        <f>'1.7 INPP NB'!P83*V$26</f>
        <v>23.059673615737939</v>
      </c>
      <c r="W95" s="51"/>
      <c r="X95" s="487">
        <v>2020</v>
      </c>
      <c r="Y95" s="483">
        <v>6</v>
      </c>
      <c r="Z95" s="495">
        <v>22.2575</v>
      </c>
      <c r="AB95" s="308" t="s">
        <v>462</v>
      </c>
      <c r="AC95" s="15">
        <v>20206</v>
      </c>
    </row>
    <row r="96" spans="2:29" x14ac:dyDescent="0.35">
      <c r="B96" s="302">
        <v>20207</v>
      </c>
      <c r="C96" s="299">
        <v>2020</v>
      </c>
      <c r="D96" s="299">
        <v>7</v>
      </c>
      <c r="E96" s="300">
        <f>SUM(K96:V96)</f>
        <v>107.38720672851703</v>
      </c>
      <c r="F96" s="303">
        <f t="shared" si="4"/>
        <v>22.4419</v>
      </c>
      <c r="G96" s="54"/>
      <c r="H96" s="54"/>
      <c r="I96" s="487">
        <v>2020</v>
      </c>
      <c r="J96" s="483">
        <v>7</v>
      </c>
      <c r="K96" s="482">
        <f>'1.7 INPP NB'!E84*K$26</f>
        <v>1.2181772840468161</v>
      </c>
      <c r="L96" s="482">
        <f>'1.7 INPP NB'!F84*L$26</f>
        <v>11.415986120804273</v>
      </c>
      <c r="M96" s="482">
        <f>'1.7 INPP NB'!G84*M$26</f>
        <v>3.5961835854227742</v>
      </c>
      <c r="N96" s="482">
        <f>'1.7 INPP NB'!H84*N$26</f>
        <v>4.6587272942932199</v>
      </c>
      <c r="O96" s="482">
        <f>'1.7 INPP NB'!I84*O$26</f>
        <v>11.251418189188801</v>
      </c>
      <c r="P96" s="482">
        <f>'1.7 INPP NB'!J84*P$26</f>
        <v>3.6034438412109044</v>
      </c>
      <c r="Q96" s="482">
        <f>'1.7 INPP NB'!K84*Q$26</f>
        <v>3.6133626726535359</v>
      </c>
      <c r="R96" s="482">
        <f>'1.7 INPP NB'!L84*R$26</f>
        <v>14.069738223467766</v>
      </c>
      <c r="S96" s="482">
        <f>'1.7 INPP NB'!M84*S$26</f>
        <v>5.6979572251696284</v>
      </c>
      <c r="T96" s="482">
        <f>'1.7 INPP NB'!N84*T$26</f>
        <v>22.287107876028035</v>
      </c>
      <c r="U96" s="482">
        <f>'1.7 INPP NB'!O84*U$26</f>
        <v>2.8501721397159656</v>
      </c>
      <c r="V96" s="486">
        <f>'1.7 INPP NB'!P84*V$26</f>
        <v>23.124932276515313</v>
      </c>
      <c r="W96" s="51"/>
      <c r="X96" s="487">
        <v>2020</v>
      </c>
      <c r="Y96" s="483">
        <v>7</v>
      </c>
      <c r="Z96" s="495">
        <v>22.4419</v>
      </c>
      <c r="AB96" s="308" t="s">
        <v>463</v>
      </c>
      <c r="AC96" s="15">
        <v>20207</v>
      </c>
    </row>
    <row r="97" spans="2:29" x14ac:dyDescent="0.35">
      <c r="B97" s="302">
        <v>20208</v>
      </c>
      <c r="C97" s="299">
        <v>2020</v>
      </c>
      <c r="D97" s="299">
        <v>8</v>
      </c>
      <c r="E97" s="300">
        <f t="shared" si="3"/>
        <v>108.0397397152866</v>
      </c>
      <c r="F97" s="303">
        <f t="shared" si="4"/>
        <v>22.222100000000001</v>
      </c>
      <c r="G97" s="54"/>
      <c r="H97" s="54"/>
      <c r="I97" s="487">
        <v>2020</v>
      </c>
      <c r="J97" s="483">
        <v>8</v>
      </c>
      <c r="K97" s="482">
        <f>'1.7 INPP NB'!E85*K$26</f>
        <v>1.21325631122598</v>
      </c>
      <c r="L97" s="482">
        <f>'1.7 INPP NB'!F85*L$26</f>
        <v>11.576710160071617</v>
      </c>
      <c r="M97" s="482">
        <f>'1.7 INPP NB'!G85*M$26</f>
        <v>3.5931425097188021</v>
      </c>
      <c r="N97" s="482">
        <f>'1.7 INPP NB'!H85*N$26</f>
        <v>4.67526822995295</v>
      </c>
      <c r="O97" s="482">
        <f>'1.7 INPP NB'!I85*O$26</f>
        <v>11.9370963593664</v>
      </c>
      <c r="P97" s="482">
        <f>'1.7 INPP NB'!J85*P$26</f>
        <v>3.6033933501917543</v>
      </c>
      <c r="Q97" s="482">
        <f>'1.7 INPP NB'!K85*Q$26</f>
        <v>3.5894524829668164</v>
      </c>
      <c r="R97" s="482">
        <f>'1.7 INPP NB'!L85*R$26</f>
        <v>13.964487871689936</v>
      </c>
      <c r="S97" s="482">
        <f>'1.7 INPP NB'!M85*S$26</f>
        <v>5.6798188935242138</v>
      </c>
      <c r="T97" s="482">
        <f>'1.7 INPP NB'!N85*T$26</f>
        <v>22.210324724520696</v>
      </c>
      <c r="U97" s="482">
        <f>'1.7 INPP NB'!O85*U$26</f>
        <v>2.8478887553674479</v>
      </c>
      <c r="V97" s="486">
        <f>'1.7 INPP NB'!P85*V$26</f>
        <v>23.148900066689972</v>
      </c>
      <c r="W97" s="51"/>
      <c r="X97" s="487">
        <v>2020</v>
      </c>
      <c r="Y97" s="483">
        <v>8</v>
      </c>
      <c r="Z97" s="495">
        <v>22.222100000000001</v>
      </c>
      <c r="AB97" s="308" t="s">
        <v>464</v>
      </c>
      <c r="AC97" s="15">
        <v>20208</v>
      </c>
    </row>
    <row r="98" spans="2:29" x14ac:dyDescent="0.35">
      <c r="B98" s="302">
        <v>20209</v>
      </c>
      <c r="C98" s="299">
        <v>2020</v>
      </c>
      <c r="D98" s="299">
        <v>9</v>
      </c>
      <c r="E98" s="300">
        <f t="shared" si="3"/>
        <v>107.21959661435947</v>
      </c>
      <c r="F98" s="303">
        <f t="shared" si="4"/>
        <v>21.668800000000001</v>
      </c>
      <c r="G98" s="54"/>
      <c r="H98" s="54"/>
      <c r="I98" s="487">
        <v>2020</v>
      </c>
      <c r="J98" s="483">
        <v>9</v>
      </c>
      <c r="K98" s="482">
        <f>'1.7 INPP NB'!E86*K$26</f>
        <v>1.223510678433684</v>
      </c>
      <c r="L98" s="482">
        <f>'1.7 INPP NB'!F86*L$26</f>
        <v>11.613764044336719</v>
      </c>
      <c r="M98" s="482">
        <f>'1.7 INPP NB'!G86*M$26</f>
        <v>3.5718482849415745</v>
      </c>
      <c r="N98" s="482">
        <f>'1.7 INPP NB'!H86*N$26</f>
        <v>4.6778820917096704</v>
      </c>
      <c r="O98" s="482">
        <f>'1.7 INPP NB'!I86*O$26</f>
        <v>11.592133309539456</v>
      </c>
      <c r="P98" s="482">
        <f>'1.7 INPP NB'!J86*P$26</f>
        <v>3.5784975828623105</v>
      </c>
      <c r="Q98" s="482">
        <f>'1.7 INPP NB'!K86*Q$26</f>
        <v>3.4693653305561281</v>
      </c>
      <c r="R98" s="482">
        <f>'1.7 INPP NB'!L86*R$26</f>
        <v>13.712915388018546</v>
      </c>
      <c r="S98" s="482">
        <f>'1.7 INPP NB'!M86*S$26</f>
        <v>5.6499086467067912</v>
      </c>
      <c r="T98" s="482">
        <f>'1.7 INPP NB'!N86*T$26</f>
        <v>22.03348999049857</v>
      </c>
      <c r="U98" s="482">
        <f>'1.7 INPP NB'!O86*U$26</f>
        <v>2.8324325926389218</v>
      </c>
      <c r="V98" s="486">
        <f>'1.7 INPP NB'!P86*V$26</f>
        <v>23.263848674117103</v>
      </c>
      <c r="W98" s="51"/>
      <c r="X98" s="487">
        <v>2020</v>
      </c>
      <c r="Y98" s="483">
        <v>9</v>
      </c>
      <c r="Z98" s="495">
        <v>21.668800000000001</v>
      </c>
      <c r="AB98" s="308" t="s">
        <v>465</v>
      </c>
      <c r="AC98" s="15">
        <v>20209</v>
      </c>
    </row>
    <row r="99" spans="2:29" ht="18.75" thickBot="1" x14ac:dyDescent="0.4">
      <c r="B99" s="304">
        <v>202010</v>
      </c>
      <c r="C99" s="305">
        <v>2020</v>
      </c>
      <c r="D99" s="305">
        <v>10</v>
      </c>
      <c r="E99" s="306">
        <f t="shared" si="3"/>
        <v>107.07575728552398</v>
      </c>
      <c r="F99" s="307">
        <f t="shared" si="4"/>
        <v>21.311090909090908</v>
      </c>
      <c r="G99" s="54"/>
      <c r="H99" s="54"/>
      <c r="I99" s="488">
        <v>2020</v>
      </c>
      <c r="J99" s="489">
        <v>10</v>
      </c>
      <c r="K99" s="490">
        <f>'1.7 INPP NB'!E87*K$26</f>
        <v>1.2190427030234761</v>
      </c>
      <c r="L99" s="490">
        <f>'1.7 INPP NB'!F87*L$26</f>
        <v>11.628555652987616</v>
      </c>
      <c r="M99" s="490">
        <f>'1.7 INPP NB'!G87*M$26</f>
        <v>3.5758212408100682</v>
      </c>
      <c r="N99" s="490">
        <f>'1.7 INPP NB'!H87*N$26</f>
        <v>4.6831245862338449</v>
      </c>
      <c r="O99" s="490">
        <f>'1.7 INPP NB'!I87*O$26</f>
        <v>11.409683318612448</v>
      </c>
      <c r="P99" s="490">
        <f>'1.7 INPP NB'!J87*P$26</f>
        <v>3.5856302430384961</v>
      </c>
      <c r="Q99" s="490">
        <f>'1.7 INPP NB'!K87*Q$26</f>
        <v>3.4534134912816965</v>
      </c>
      <c r="R99" s="490">
        <f>'1.7 INPP NB'!L87*R$26</f>
        <v>13.666527806569093</v>
      </c>
      <c r="S99" s="490">
        <f>'1.7 INPP NB'!M87*S$26</f>
        <v>5.6437375827851959</v>
      </c>
      <c r="T99" s="490">
        <f>'1.7 INPP NB'!N87*T$26</f>
        <v>21.946429291026909</v>
      </c>
      <c r="U99" s="490">
        <f>'1.7 INPP NB'!O87*U$26</f>
        <v>2.8366668414220757</v>
      </c>
      <c r="V99" s="491">
        <f>'1.7 INPP NB'!P87*V$26</f>
        <v>23.42712452773306</v>
      </c>
      <c r="W99" s="51"/>
      <c r="X99" s="488">
        <v>2020</v>
      </c>
      <c r="Y99" s="489">
        <v>10</v>
      </c>
      <c r="Z99" s="496">
        <v>21.311090909090908</v>
      </c>
      <c r="AB99" s="308" t="s">
        <v>466</v>
      </c>
      <c r="AC99" s="15">
        <v>202010</v>
      </c>
    </row>
    <row r="100" spans="2:29" x14ac:dyDescent="0.35">
      <c r="B100" s="62"/>
      <c r="W100" s="51"/>
      <c r="X100" s="58"/>
      <c r="Y100" s="51"/>
      <c r="Z100" s="58"/>
    </row>
    <row r="101" spans="2:29" x14ac:dyDescent="0.35">
      <c r="B101" s="63"/>
      <c r="W101" s="51"/>
      <c r="X101" s="58"/>
      <c r="Y101" s="51"/>
      <c r="Z101" s="58"/>
    </row>
    <row r="102" spans="2:29" x14ac:dyDescent="0.35">
      <c r="B102" s="63"/>
      <c r="W102" s="51"/>
      <c r="X102" s="58"/>
      <c r="Y102" s="51"/>
      <c r="Z102" s="58"/>
    </row>
    <row r="103" spans="2:29" x14ac:dyDescent="0.35">
      <c r="B103" s="63"/>
      <c r="W103" s="51"/>
      <c r="X103" s="58"/>
      <c r="Y103" s="51"/>
      <c r="Z103" s="58"/>
    </row>
    <row r="104" spans="2:29" x14ac:dyDescent="0.35">
      <c r="B104" s="64"/>
      <c r="W104" s="51"/>
      <c r="X104" s="58"/>
      <c r="Y104" s="51"/>
      <c r="Z104" s="58"/>
    </row>
    <row r="105" spans="2:29" x14ac:dyDescent="0.35">
      <c r="B105" s="242" t="s">
        <v>338</v>
      </c>
      <c r="W105" s="51"/>
      <c r="X105" s="58"/>
      <c r="Y105" s="51"/>
      <c r="Z105" s="58"/>
    </row>
    <row r="106" spans="2:29" x14ac:dyDescent="0.35">
      <c r="B106" s="29" t="s">
        <v>346</v>
      </c>
      <c r="D106" s="245" t="s">
        <v>347</v>
      </c>
      <c r="W106" s="51"/>
      <c r="X106" s="58"/>
      <c r="Y106" s="51"/>
      <c r="Z106" s="58"/>
    </row>
    <row r="107" spans="2:29" x14ac:dyDescent="0.35">
      <c r="B107" s="63"/>
      <c r="W107" s="51"/>
      <c r="X107" s="58"/>
      <c r="Y107" s="51"/>
      <c r="Z107" s="58"/>
    </row>
    <row r="108" spans="2:29" x14ac:dyDescent="0.35">
      <c r="B108" s="63"/>
      <c r="W108" s="51"/>
      <c r="X108" s="58"/>
      <c r="Y108" s="51"/>
      <c r="Z108" s="58"/>
    </row>
    <row r="109" spans="2:29" hidden="1" x14ac:dyDescent="0.35">
      <c r="W109" s="51"/>
      <c r="X109" s="58"/>
      <c r="Y109" s="51"/>
      <c r="Z109" s="58"/>
    </row>
    <row r="110" spans="2:29" hidden="1" x14ac:dyDescent="0.35">
      <c r="W110" s="51"/>
      <c r="X110" s="58"/>
      <c r="Y110" s="51"/>
      <c r="Z110" s="58"/>
    </row>
    <row r="111" spans="2:29" hidden="1" x14ac:dyDescent="0.35">
      <c r="W111" s="51"/>
      <c r="X111" s="58"/>
      <c r="Y111" s="51"/>
      <c r="Z111" s="58"/>
    </row>
    <row r="112" spans="2:29" hidden="1" x14ac:dyDescent="0.35">
      <c r="W112" s="51"/>
      <c r="X112" s="58"/>
      <c r="Y112" s="51"/>
      <c r="Z112" s="58"/>
    </row>
    <row r="113" spans="23:26" hidden="1" x14ac:dyDescent="0.35">
      <c r="W113" s="51"/>
      <c r="X113" s="58"/>
      <c r="Y113" s="51"/>
      <c r="Z113" s="58"/>
    </row>
    <row r="114" spans="23:26" hidden="1" x14ac:dyDescent="0.35">
      <c r="W114" s="51"/>
      <c r="X114" s="58"/>
      <c r="Y114" s="51"/>
      <c r="Z114" s="58"/>
    </row>
    <row r="115" spans="23:26" hidden="1" x14ac:dyDescent="0.35">
      <c r="W115" s="51"/>
      <c r="X115" s="58"/>
      <c r="Y115" s="51"/>
      <c r="Z115" s="58"/>
    </row>
    <row r="116" spans="23:26" hidden="1" x14ac:dyDescent="0.35">
      <c r="W116" s="51"/>
      <c r="X116" s="58"/>
      <c r="Y116" s="51"/>
      <c r="Z116" s="58"/>
    </row>
    <row r="117" spans="23:26" hidden="1" x14ac:dyDescent="0.35">
      <c r="W117" s="51"/>
      <c r="X117" s="58"/>
      <c r="Y117" s="51"/>
      <c r="Z117" s="58"/>
    </row>
    <row r="118" spans="23:26" hidden="1" x14ac:dyDescent="0.35">
      <c r="W118" s="51"/>
      <c r="X118" s="58"/>
      <c r="Y118" s="51"/>
      <c r="Z118" s="58"/>
    </row>
    <row r="119" spans="23:26" hidden="1" x14ac:dyDescent="0.35">
      <c r="W119" s="51"/>
      <c r="X119" s="58"/>
      <c r="Y119" s="51"/>
      <c r="Z119" s="58"/>
    </row>
    <row r="120" spans="23:26" hidden="1" x14ac:dyDescent="0.35">
      <c r="W120" s="51"/>
      <c r="X120" s="58"/>
      <c r="Y120" s="51"/>
      <c r="Z120" s="58"/>
    </row>
    <row r="121" spans="23:26" hidden="1" x14ac:dyDescent="0.35">
      <c r="W121" s="51"/>
      <c r="X121" s="58"/>
      <c r="Y121" s="51"/>
      <c r="Z121" s="58"/>
    </row>
    <row r="122" spans="23:26" hidden="1" x14ac:dyDescent="0.35">
      <c r="W122" s="51"/>
      <c r="X122" s="58"/>
      <c r="Y122" s="51"/>
      <c r="Z122" s="58"/>
    </row>
    <row r="123" spans="23:26" hidden="1" x14ac:dyDescent="0.35">
      <c r="W123" s="51"/>
      <c r="X123" s="58"/>
      <c r="Y123" s="51"/>
      <c r="Z123" s="58"/>
    </row>
    <row r="124" spans="23:26" hidden="1" x14ac:dyDescent="0.35">
      <c r="W124" s="51"/>
      <c r="X124" s="58"/>
      <c r="Y124" s="51"/>
      <c r="Z124" s="58"/>
    </row>
    <row r="125" spans="23:26" hidden="1" x14ac:dyDescent="0.35">
      <c r="W125" s="51"/>
      <c r="X125" s="58"/>
      <c r="Y125" s="51"/>
      <c r="Z125" s="58"/>
    </row>
    <row r="126" spans="23:26" hidden="1" x14ac:dyDescent="0.35">
      <c r="W126" s="51"/>
      <c r="X126" s="58"/>
      <c r="Y126" s="51"/>
      <c r="Z126" s="58"/>
    </row>
    <row r="127" spans="23:26" hidden="1" x14ac:dyDescent="0.35">
      <c r="W127" s="51"/>
      <c r="X127" s="58"/>
      <c r="Y127" s="51"/>
      <c r="Z127" s="58"/>
    </row>
    <row r="128" spans="23:26" hidden="1" x14ac:dyDescent="0.35">
      <c r="W128" s="51"/>
      <c r="X128" s="58"/>
      <c r="Y128" s="51"/>
      <c r="Z128" s="58"/>
    </row>
    <row r="129" spans="23:26" hidden="1" x14ac:dyDescent="0.35">
      <c r="W129" s="51"/>
      <c r="X129" s="58"/>
      <c r="Y129" s="51"/>
      <c r="Z129" s="58"/>
    </row>
    <row r="130" spans="23:26" hidden="1" x14ac:dyDescent="0.35">
      <c r="W130" s="51"/>
      <c r="X130" s="58"/>
      <c r="Y130" s="51"/>
      <c r="Z130" s="58"/>
    </row>
    <row r="131" spans="23:26" hidden="1" x14ac:dyDescent="0.35">
      <c r="W131" s="51"/>
      <c r="X131" s="58"/>
      <c r="Y131" s="51"/>
      <c r="Z131" s="58"/>
    </row>
    <row r="132" spans="23:26" hidden="1" x14ac:dyDescent="0.35">
      <c r="W132" s="51"/>
      <c r="X132" s="58"/>
      <c r="Y132" s="51"/>
      <c r="Z132" s="58"/>
    </row>
    <row r="133" spans="23:26" hidden="1" x14ac:dyDescent="0.35">
      <c r="W133" s="51"/>
      <c r="X133" s="58"/>
      <c r="Y133" s="51"/>
      <c r="Z133" s="58"/>
    </row>
    <row r="134" spans="23:26" hidden="1" x14ac:dyDescent="0.35">
      <c r="W134" s="51"/>
      <c r="X134" s="58"/>
      <c r="Y134" s="51"/>
      <c r="Z134" s="58"/>
    </row>
    <row r="135" spans="23:26" hidden="1" x14ac:dyDescent="0.35">
      <c r="W135" s="51"/>
      <c r="X135" s="58"/>
      <c r="Y135" s="51"/>
      <c r="Z135" s="58"/>
    </row>
    <row r="136" spans="23:26" hidden="1" x14ac:dyDescent="0.35">
      <c r="W136" s="51"/>
      <c r="X136" s="58"/>
      <c r="Y136" s="51"/>
      <c r="Z136" s="58"/>
    </row>
    <row r="137" spans="23:26" hidden="1" x14ac:dyDescent="0.35">
      <c r="W137" s="51"/>
      <c r="X137" s="58"/>
      <c r="Y137" s="51"/>
      <c r="Z137" s="58"/>
    </row>
    <row r="138" spans="23:26" hidden="1" x14ac:dyDescent="0.35">
      <c r="W138" s="51"/>
      <c r="X138" s="58"/>
      <c r="Y138" s="51"/>
      <c r="Z138" s="58"/>
    </row>
    <row r="139" spans="23:26" hidden="1" x14ac:dyDescent="0.35">
      <c r="W139" s="51"/>
      <c r="X139" s="58"/>
      <c r="Y139" s="51"/>
      <c r="Z139" s="58"/>
    </row>
    <row r="140" spans="23:26" hidden="1" x14ac:dyDescent="0.35">
      <c r="W140" s="51"/>
      <c r="X140" s="58"/>
      <c r="Y140" s="51"/>
      <c r="Z140" s="58"/>
    </row>
    <row r="141" spans="23:26" hidden="1" x14ac:dyDescent="0.35">
      <c r="W141" s="51"/>
      <c r="X141" s="58"/>
      <c r="Y141" s="51"/>
      <c r="Z141" s="58"/>
    </row>
    <row r="142" spans="23:26" hidden="1" x14ac:dyDescent="0.35">
      <c r="W142" s="51"/>
      <c r="X142" s="58"/>
      <c r="Y142" s="51"/>
      <c r="Z142" s="58"/>
    </row>
    <row r="143" spans="23:26" hidden="1" x14ac:dyDescent="0.35">
      <c r="W143" s="51"/>
      <c r="X143" s="58"/>
      <c r="Y143" s="51"/>
      <c r="Z143" s="58"/>
    </row>
    <row r="144" spans="23:26" hidden="1" x14ac:dyDescent="0.35">
      <c r="W144" s="51"/>
      <c r="X144" s="58"/>
      <c r="Y144" s="51"/>
      <c r="Z144" s="58"/>
    </row>
    <row r="145" spans="23:26" hidden="1" x14ac:dyDescent="0.35">
      <c r="W145" s="51"/>
      <c r="X145" s="58"/>
      <c r="Y145" s="51"/>
      <c r="Z145" s="58"/>
    </row>
    <row r="146" spans="23:26" hidden="1" x14ac:dyDescent="0.35">
      <c r="W146" s="51"/>
      <c r="X146" s="58"/>
      <c r="Y146" s="51"/>
      <c r="Z146" s="58"/>
    </row>
    <row r="147" spans="23:26" hidden="1" x14ac:dyDescent="0.35">
      <c r="W147" s="51"/>
      <c r="X147" s="58"/>
      <c r="Y147" s="51"/>
      <c r="Z147" s="58"/>
    </row>
    <row r="148" spans="23:26" hidden="1" x14ac:dyDescent="0.35">
      <c r="W148" s="51"/>
      <c r="X148" s="58"/>
      <c r="Y148" s="51"/>
      <c r="Z148" s="58"/>
    </row>
    <row r="149" spans="23:26" hidden="1" x14ac:dyDescent="0.35">
      <c r="W149" s="51"/>
      <c r="X149" s="58"/>
      <c r="Y149" s="51"/>
      <c r="Z149" s="58"/>
    </row>
    <row r="150" spans="23:26" hidden="1" x14ac:dyDescent="0.35">
      <c r="W150" s="51"/>
      <c r="X150" s="58"/>
      <c r="Y150" s="51"/>
      <c r="Z150" s="58"/>
    </row>
    <row r="151" spans="23:26" hidden="1" x14ac:dyDescent="0.35">
      <c r="W151" s="51"/>
      <c r="X151" s="58"/>
      <c r="Y151" s="51"/>
      <c r="Z151" s="58"/>
    </row>
    <row r="152" spans="23:26" hidden="1" x14ac:dyDescent="0.35">
      <c r="W152" s="51"/>
      <c r="X152" s="58"/>
      <c r="Y152" s="51"/>
      <c r="Z152" s="58"/>
    </row>
    <row r="153" spans="23:26" hidden="1" x14ac:dyDescent="0.35">
      <c r="W153" s="51"/>
      <c r="X153" s="58"/>
      <c r="Y153" s="51"/>
      <c r="Z153" s="58"/>
    </row>
    <row r="154" spans="23:26" hidden="1" x14ac:dyDescent="0.35">
      <c r="W154" s="51"/>
      <c r="X154" s="58"/>
      <c r="Y154" s="51"/>
      <c r="Z154" s="58"/>
    </row>
    <row r="155" spans="23:26" hidden="1" x14ac:dyDescent="0.35">
      <c r="W155" s="51"/>
      <c r="X155" s="58"/>
      <c r="Y155" s="51"/>
      <c r="Z155" s="58"/>
    </row>
    <row r="156" spans="23:26" hidden="1" x14ac:dyDescent="0.35">
      <c r="W156" s="51"/>
      <c r="X156" s="58"/>
      <c r="Y156" s="51"/>
      <c r="Z156" s="58"/>
    </row>
    <row r="157" spans="23:26" hidden="1" x14ac:dyDescent="0.35">
      <c r="W157" s="51"/>
      <c r="X157" s="58"/>
      <c r="Y157" s="51"/>
      <c r="Z157" s="58"/>
    </row>
    <row r="158" spans="23:26" hidden="1" x14ac:dyDescent="0.35">
      <c r="W158" s="51"/>
      <c r="X158" s="58"/>
      <c r="Y158" s="51"/>
      <c r="Z158" s="58"/>
    </row>
    <row r="159" spans="23:26" hidden="1" x14ac:dyDescent="0.35">
      <c r="W159" s="51"/>
      <c r="X159" s="58"/>
      <c r="Y159" s="51"/>
      <c r="Z159" s="58"/>
    </row>
    <row r="160" spans="23:26" hidden="1" x14ac:dyDescent="0.35">
      <c r="W160" s="51"/>
      <c r="X160" s="58"/>
      <c r="Y160" s="51"/>
      <c r="Z160" s="58"/>
    </row>
    <row r="161" spans="23:26" hidden="1" x14ac:dyDescent="0.35">
      <c r="W161" s="51"/>
      <c r="X161" s="58"/>
      <c r="Y161" s="51"/>
      <c r="Z161" s="58"/>
    </row>
    <row r="162" spans="23:26" hidden="1" x14ac:dyDescent="0.35">
      <c r="W162" s="51"/>
      <c r="X162" s="58"/>
      <c r="Y162" s="51"/>
      <c r="Z162" s="58"/>
    </row>
    <row r="163" spans="23:26" hidden="1" x14ac:dyDescent="0.35">
      <c r="W163" s="51"/>
      <c r="X163" s="58"/>
      <c r="Y163" s="51"/>
      <c r="Z163" s="58"/>
    </row>
    <row r="164" spans="23:26" hidden="1" x14ac:dyDescent="0.35">
      <c r="W164" s="51"/>
      <c r="X164" s="58"/>
      <c r="Y164" s="51"/>
      <c r="Z164" s="58"/>
    </row>
    <row r="165" spans="23:26" hidden="1" x14ac:dyDescent="0.35">
      <c r="W165" s="51"/>
      <c r="X165" s="58"/>
      <c r="Y165" s="51"/>
      <c r="Z165" s="58"/>
    </row>
    <row r="166" spans="23:26" hidden="1" x14ac:dyDescent="0.35">
      <c r="W166" s="51"/>
      <c r="X166" s="58"/>
      <c r="Y166" s="51"/>
      <c r="Z166" s="58"/>
    </row>
    <row r="167" spans="23:26" hidden="1" x14ac:dyDescent="0.35">
      <c r="W167" s="51"/>
      <c r="X167" s="58"/>
      <c r="Y167" s="51"/>
      <c r="Z167" s="58"/>
    </row>
    <row r="168" spans="23:26" hidden="1" x14ac:dyDescent="0.35">
      <c r="W168" s="51"/>
      <c r="X168" s="58"/>
      <c r="Y168" s="51"/>
      <c r="Z168" s="58"/>
    </row>
    <row r="169" spans="23:26" hidden="1" x14ac:dyDescent="0.35">
      <c r="W169" s="51"/>
      <c r="X169" s="58"/>
      <c r="Y169" s="51"/>
      <c r="Z169" s="58"/>
    </row>
    <row r="170" spans="23:26" hidden="1" x14ac:dyDescent="0.35">
      <c r="W170" s="51"/>
      <c r="X170" s="58"/>
      <c r="Y170" s="51"/>
      <c r="Z170" s="58"/>
    </row>
    <row r="171" spans="23:26" hidden="1" x14ac:dyDescent="0.35">
      <c r="W171" s="51"/>
      <c r="X171" s="58"/>
      <c r="Y171" s="51"/>
      <c r="Z171" s="58"/>
    </row>
    <row r="172" spans="23:26" hidden="1" x14ac:dyDescent="0.35">
      <c r="W172" s="51"/>
      <c r="X172" s="58"/>
      <c r="Y172" s="51"/>
      <c r="Z172" s="58"/>
    </row>
    <row r="173" spans="23:26" hidden="1" x14ac:dyDescent="0.35">
      <c r="W173" s="51"/>
      <c r="X173" s="58"/>
      <c r="Y173" s="51"/>
      <c r="Z173" s="58"/>
    </row>
    <row r="174" spans="23:26" hidden="1" x14ac:dyDescent="0.35">
      <c r="W174" s="51"/>
      <c r="X174" s="58"/>
      <c r="Y174" s="51"/>
      <c r="Z174" s="58"/>
    </row>
    <row r="175" spans="23:26" hidden="1" x14ac:dyDescent="0.35">
      <c r="W175" s="51"/>
      <c r="X175" s="58"/>
      <c r="Y175" s="51"/>
      <c r="Z175" s="58"/>
    </row>
    <row r="176" spans="23:26" hidden="1" x14ac:dyDescent="0.35">
      <c r="W176" s="51"/>
      <c r="X176" s="58"/>
      <c r="Y176" s="51"/>
      <c r="Z176" s="58"/>
    </row>
    <row r="177" spans="23:26" hidden="1" x14ac:dyDescent="0.35">
      <c r="W177" s="51"/>
      <c r="X177" s="58"/>
      <c r="Y177" s="51"/>
      <c r="Z177" s="58"/>
    </row>
    <row r="178" spans="23:26" hidden="1" x14ac:dyDescent="0.35">
      <c r="W178" s="51"/>
      <c r="X178" s="58"/>
      <c r="Y178" s="51"/>
      <c r="Z178" s="58"/>
    </row>
    <row r="179" spans="23:26" hidden="1" x14ac:dyDescent="0.35">
      <c r="W179" s="51"/>
      <c r="X179" s="58"/>
      <c r="Y179" s="51"/>
      <c r="Z179" s="58"/>
    </row>
    <row r="180" spans="23:26" hidden="1" x14ac:dyDescent="0.35">
      <c r="W180" s="51"/>
      <c r="X180" s="58"/>
      <c r="Y180" s="51"/>
      <c r="Z180" s="58"/>
    </row>
    <row r="181" spans="23:26" hidden="1" x14ac:dyDescent="0.35">
      <c r="W181" s="51"/>
      <c r="X181" s="58"/>
      <c r="Y181" s="51"/>
      <c r="Z181" s="58"/>
    </row>
    <row r="182" spans="23:26" hidden="1" x14ac:dyDescent="0.35">
      <c r="W182" s="51"/>
      <c r="X182" s="58"/>
      <c r="Y182" s="51"/>
      <c r="Z182" s="58"/>
    </row>
    <row r="183" spans="23:26" hidden="1" x14ac:dyDescent="0.35">
      <c r="W183" s="51"/>
      <c r="X183" s="58"/>
      <c r="Y183" s="51"/>
      <c r="Z183" s="58"/>
    </row>
    <row r="184" spans="23:26" hidden="1" x14ac:dyDescent="0.35">
      <c r="W184" s="51"/>
      <c r="X184" s="58"/>
      <c r="Y184" s="51"/>
      <c r="Z184" s="58"/>
    </row>
    <row r="185" spans="23:26" hidden="1" x14ac:dyDescent="0.35">
      <c r="W185" s="51"/>
      <c r="X185" s="58"/>
      <c r="Y185" s="51"/>
      <c r="Z185" s="58"/>
    </row>
    <row r="186" spans="23:26" hidden="1" x14ac:dyDescent="0.35">
      <c r="W186" s="51"/>
      <c r="X186" s="58"/>
      <c r="Y186" s="51"/>
      <c r="Z186" s="58"/>
    </row>
    <row r="187" spans="23:26" hidden="1" x14ac:dyDescent="0.35">
      <c r="W187" s="51"/>
      <c r="X187" s="58"/>
      <c r="Y187" s="51"/>
      <c r="Z187" s="58"/>
    </row>
    <row r="188" spans="23:26" hidden="1" x14ac:dyDescent="0.35">
      <c r="W188" s="51"/>
      <c r="X188" s="58"/>
      <c r="Y188" s="51"/>
      <c r="Z188" s="58"/>
    </row>
    <row r="189" spans="23:26" hidden="1" x14ac:dyDescent="0.35">
      <c r="W189" s="51"/>
      <c r="X189" s="58"/>
      <c r="Y189" s="51"/>
      <c r="Z189" s="58"/>
    </row>
    <row r="190" spans="23:26" hidden="1" x14ac:dyDescent="0.35">
      <c r="W190" s="51"/>
      <c r="X190" s="58"/>
      <c r="Y190" s="51"/>
      <c r="Z190" s="58"/>
    </row>
    <row r="191" spans="23:26" hidden="1" x14ac:dyDescent="0.35">
      <c r="W191" s="51"/>
      <c r="X191" s="58"/>
      <c r="Y191" s="51"/>
      <c r="Z191" s="58"/>
    </row>
    <row r="192" spans="23:26" hidden="1" x14ac:dyDescent="0.35">
      <c r="W192" s="51"/>
      <c r="X192" s="58"/>
      <c r="Y192" s="51"/>
      <c r="Z192" s="58"/>
    </row>
    <row r="193" spans="23:26" hidden="1" x14ac:dyDescent="0.35">
      <c r="W193" s="51"/>
      <c r="X193" s="58"/>
      <c r="Y193" s="51"/>
      <c r="Z193" s="58"/>
    </row>
    <row r="194" spans="23:26" hidden="1" x14ac:dyDescent="0.35">
      <c r="W194" s="51"/>
      <c r="X194" s="58"/>
      <c r="Y194" s="51"/>
      <c r="Z194" s="58"/>
    </row>
    <row r="195" spans="23:26" hidden="1" x14ac:dyDescent="0.35">
      <c r="W195" s="51"/>
      <c r="X195" s="58"/>
      <c r="Y195" s="51"/>
      <c r="Z195" s="58"/>
    </row>
    <row r="196" spans="23:26" hidden="1" x14ac:dyDescent="0.35">
      <c r="W196" s="51"/>
      <c r="X196" s="58"/>
      <c r="Y196" s="51"/>
      <c r="Z196" s="58"/>
    </row>
    <row r="197" spans="23:26" hidden="1" x14ac:dyDescent="0.35">
      <c r="W197" s="51"/>
      <c r="X197" s="58"/>
      <c r="Y197" s="51"/>
      <c r="Z197" s="58"/>
    </row>
    <row r="198" spans="23:26" hidden="1" x14ac:dyDescent="0.35">
      <c r="W198" s="51"/>
      <c r="X198" s="58"/>
      <c r="Y198" s="51"/>
      <c r="Z198" s="58"/>
    </row>
    <row r="199" spans="23:26" hidden="1" x14ac:dyDescent="0.35">
      <c r="W199" s="51"/>
      <c r="X199" s="58"/>
      <c r="Y199" s="51"/>
      <c r="Z199" s="58"/>
    </row>
    <row r="200" spans="23:26" hidden="1" x14ac:dyDescent="0.35">
      <c r="W200" s="51"/>
      <c r="X200" s="58"/>
      <c r="Y200" s="51"/>
      <c r="Z200" s="58"/>
    </row>
    <row r="201" spans="23:26" hidden="1" x14ac:dyDescent="0.35">
      <c r="W201" s="51"/>
      <c r="X201" s="58"/>
      <c r="Y201" s="51"/>
      <c r="Z201" s="58"/>
    </row>
    <row r="202" spans="23:26" hidden="1" x14ac:dyDescent="0.35">
      <c r="W202" s="51"/>
      <c r="X202" s="58"/>
      <c r="Y202" s="51"/>
      <c r="Z202" s="58"/>
    </row>
    <row r="203" spans="23:26" hidden="1" x14ac:dyDescent="0.35">
      <c r="W203" s="51"/>
      <c r="X203" s="58"/>
      <c r="Y203" s="51"/>
      <c r="Z203" s="58"/>
    </row>
    <row r="204" spans="23:26" hidden="1" x14ac:dyDescent="0.35">
      <c r="W204" s="51"/>
      <c r="X204" s="58"/>
      <c r="Y204" s="51"/>
      <c r="Z204" s="58"/>
    </row>
    <row r="205" spans="23:26" hidden="1" x14ac:dyDescent="0.35">
      <c r="W205" s="51"/>
      <c r="X205" s="58"/>
      <c r="Y205" s="51"/>
      <c r="Z205" s="58"/>
    </row>
    <row r="206" spans="23:26" hidden="1" x14ac:dyDescent="0.35">
      <c r="W206" s="51"/>
      <c r="X206" s="58"/>
      <c r="Y206" s="51"/>
      <c r="Z206" s="58"/>
    </row>
    <row r="207" spans="23:26" hidden="1" x14ac:dyDescent="0.35">
      <c r="W207" s="51"/>
      <c r="X207" s="58"/>
      <c r="Y207" s="51"/>
      <c r="Z207" s="58"/>
    </row>
    <row r="208" spans="23:26" hidden="1" x14ac:dyDescent="0.35">
      <c r="W208" s="51"/>
      <c r="X208" s="58"/>
      <c r="Y208" s="51"/>
      <c r="Z208" s="58"/>
    </row>
    <row r="209" spans="23:26" hidden="1" x14ac:dyDescent="0.35">
      <c r="W209" s="51"/>
      <c r="X209" s="58"/>
      <c r="Y209" s="51"/>
      <c r="Z209" s="58"/>
    </row>
    <row r="210" spans="23:26" hidden="1" x14ac:dyDescent="0.35">
      <c r="W210" s="51"/>
      <c r="X210" s="58"/>
      <c r="Y210" s="51"/>
      <c r="Z210" s="58"/>
    </row>
    <row r="211" spans="23:26" hidden="1" x14ac:dyDescent="0.35">
      <c r="W211" s="51"/>
      <c r="X211" s="58"/>
      <c r="Y211" s="51"/>
      <c r="Z211" s="58"/>
    </row>
    <row r="212" spans="23:26" hidden="1" x14ac:dyDescent="0.35">
      <c r="W212" s="51"/>
      <c r="X212" s="58"/>
      <c r="Y212" s="51"/>
      <c r="Z212" s="58"/>
    </row>
    <row r="213" spans="23:26" hidden="1" x14ac:dyDescent="0.35">
      <c r="W213" s="51"/>
      <c r="X213" s="58"/>
      <c r="Y213" s="51"/>
      <c r="Z213" s="58"/>
    </row>
    <row r="214" spans="23:26" hidden="1" x14ac:dyDescent="0.35">
      <c r="W214" s="51"/>
      <c r="X214" s="58"/>
      <c r="Y214" s="51"/>
      <c r="Z214" s="58"/>
    </row>
    <row r="215" spans="23:26" hidden="1" x14ac:dyDescent="0.35">
      <c r="W215" s="51"/>
      <c r="X215" s="58"/>
      <c r="Y215" s="51"/>
      <c r="Z215" s="58"/>
    </row>
    <row r="216" spans="23:26" hidden="1" x14ac:dyDescent="0.35">
      <c r="W216" s="51"/>
      <c r="X216" s="58"/>
      <c r="Y216" s="51"/>
      <c r="Z216" s="58"/>
    </row>
    <row r="217" spans="23:26" hidden="1" x14ac:dyDescent="0.35">
      <c r="W217" s="51"/>
      <c r="X217" s="58"/>
      <c r="Y217" s="51"/>
      <c r="Z217" s="58"/>
    </row>
    <row r="218" spans="23:26" hidden="1" x14ac:dyDescent="0.35">
      <c r="W218" s="51"/>
      <c r="X218" s="58"/>
      <c r="Y218" s="51"/>
      <c r="Z218" s="58"/>
    </row>
    <row r="219" spans="23:26" hidden="1" x14ac:dyDescent="0.35">
      <c r="W219" s="51"/>
      <c r="X219" s="58"/>
      <c r="Y219" s="51"/>
      <c r="Z219" s="58"/>
    </row>
    <row r="220" spans="23:26" hidden="1" x14ac:dyDescent="0.35">
      <c r="W220" s="51"/>
      <c r="X220" s="58"/>
      <c r="Y220" s="51"/>
      <c r="Z220" s="58"/>
    </row>
    <row r="221" spans="23:26" hidden="1" x14ac:dyDescent="0.35">
      <c r="W221" s="51"/>
      <c r="X221" s="58"/>
      <c r="Y221" s="51"/>
      <c r="Z221" s="58"/>
    </row>
    <row r="222" spans="23:26" hidden="1" x14ac:dyDescent="0.35">
      <c r="W222" s="51"/>
      <c r="X222" s="58"/>
      <c r="Y222" s="51"/>
      <c r="Z222" s="58"/>
    </row>
    <row r="223" spans="23:26" hidden="1" x14ac:dyDescent="0.35">
      <c r="W223" s="51"/>
      <c r="X223" s="58"/>
      <c r="Y223" s="51"/>
      <c r="Z223" s="58"/>
    </row>
    <row r="224" spans="23:26" hidden="1" x14ac:dyDescent="0.35">
      <c r="W224" s="51"/>
      <c r="X224" s="58"/>
      <c r="Y224" s="51"/>
      <c r="Z224" s="58"/>
    </row>
    <row r="225" spans="23:26" hidden="1" x14ac:dyDescent="0.35">
      <c r="W225" s="51"/>
      <c r="X225" s="58"/>
      <c r="Y225" s="51"/>
      <c r="Z225" s="58"/>
    </row>
    <row r="226" spans="23:26" hidden="1" x14ac:dyDescent="0.35">
      <c r="W226" s="51"/>
      <c r="X226" s="58"/>
      <c r="Y226" s="51"/>
      <c r="Z226" s="58"/>
    </row>
    <row r="227" spans="23:26" hidden="1" x14ac:dyDescent="0.35">
      <c r="W227" s="51"/>
      <c r="X227" s="58"/>
      <c r="Y227" s="51"/>
      <c r="Z227" s="58"/>
    </row>
    <row r="228" spans="23:26" hidden="1" x14ac:dyDescent="0.35">
      <c r="W228" s="51"/>
      <c r="X228" s="58"/>
      <c r="Y228" s="51"/>
      <c r="Z228" s="58"/>
    </row>
    <row r="229" spans="23:26" hidden="1" x14ac:dyDescent="0.35">
      <c r="W229" s="51"/>
      <c r="X229" s="58"/>
      <c r="Y229" s="51"/>
      <c r="Z229" s="58"/>
    </row>
    <row r="230" spans="23:26" hidden="1" x14ac:dyDescent="0.35">
      <c r="W230" s="51"/>
      <c r="X230" s="58"/>
      <c r="Y230" s="51"/>
      <c r="Z230" s="58"/>
    </row>
    <row r="231" spans="23:26" hidden="1" x14ac:dyDescent="0.35">
      <c r="W231" s="51"/>
      <c r="X231" s="58"/>
      <c r="Y231" s="51"/>
      <c r="Z231" s="58"/>
    </row>
    <row r="232" spans="23:26" hidden="1" x14ac:dyDescent="0.35">
      <c r="W232" s="51"/>
      <c r="X232" s="58"/>
      <c r="Y232" s="51"/>
      <c r="Z232" s="58"/>
    </row>
    <row r="233" spans="23:26" hidden="1" x14ac:dyDescent="0.35">
      <c r="W233" s="51"/>
      <c r="X233" s="58"/>
      <c r="Y233" s="51"/>
      <c r="Z233" s="58"/>
    </row>
    <row r="234" spans="23:26" hidden="1" x14ac:dyDescent="0.35">
      <c r="W234" s="51"/>
      <c r="X234" s="58"/>
      <c r="Y234" s="51"/>
      <c r="Z234" s="58"/>
    </row>
    <row r="235" spans="23:26" hidden="1" x14ac:dyDescent="0.35">
      <c r="W235" s="51"/>
      <c r="X235" s="58"/>
      <c r="Y235" s="51"/>
      <c r="Z235" s="58"/>
    </row>
    <row r="236" spans="23:26" hidden="1" x14ac:dyDescent="0.35">
      <c r="W236" s="51"/>
      <c r="X236" s="58"/>
      <c r="Y236" s="51"/>
      <c r="Z236" s="58"/>
    </row>
    <row r="237" spans="23:26" hidden="1" x14ac:dyDescent="0.35">
      <c r="W237" s="51"/>
      <c r="X237" s="58"/>
      <c r="Y237" s="51"/>
      <c r="Z237" s="58"/>
    </row>
    <row r="238" spans="23:26" hidden="1" x14ac:dyDescent="0.35">
      <c r="W238" s="51"/>
      <c r="X238" s="58"/>
      <c r="Y238" s="51"/>
      <c r="Z238" s="58"/>
    </row>
    <row r="239" spans="23:26" hidden="1" x14ac:dyDescent="0.35">
      <c r="W239" s="51"/>
      <c r="X239" s="58"/>
      <c r="Y239" s="51"/>
      <c r="Z239" s="58"/>
    </row>
    <row r="240" spans="23:26" hidden="1" x14ac:dyDescent="0.35">
      <c r="W240" s="51"/>
      <c r="X240" s="58"/>
      <c r="Y240" s="51"/>
      <c r="Z240" s="58"/>
    </row>
    <row r="241" spans="23:26" hidden="1" x14ac:dyDescent="0.35">
      <c r="W241" s="51"/>
      <c r="X241" s="58"/>
      <c r="Y241" s="51"/>
      <c r="Z241" s="58"/>
    </row>
    <row r="242" spans="23:26" hidden="1" x14ac:dyDescent="0.35">
      <c r="W242" s="51"/>
      <c r="X242" s="58"/>
      <c r="Y242" s="51"/>
      <c r="Z242" s="58"/>
    </row>
    <row r="243" spans="23:26" hidden="1" x14ac:dyDescent="0.35">
      <c r="W243" s="51"/>
      <c r="X243" s="58"/>
      <c r="Y243" s="51"/>
      <c r="Z243" s="58"/>
    </row>
    <row r="244" spans="23:26" hidden="1" x14ac:dyDescent="0.35">
      <c r="W244" s="51"/>
      <c r="X244" s="58"/>
      <c r="Y244" s="51"/>
      <c r="Z244" s="58"/>
    </row>
    <row r="245" spans="23:26" hidden="1" x14ac:dyDescent="0.35">
      <c r="W245" s="51"/>
      <c r="X245" s="58"/>
      <c r="Y245" s="51"/>
      <c r="Z245" s="58"/>
    </row>
    <row r="246" spans="23:26" hidden="1" x14ac:dyDescent="0.35">
      <c r="W246" s="51"/>
      <c r="X246" s="58"/>
      <c r="Y246" s="51"/>
      <c r="Z246" s="58"/>
    </row>
    <row r="247" spans="23:26" hidden="1" x14ac:dyDescent="0.35">
      <c r="W247" s="51"/>
      <c r="X247" s="58"/>
      <c r="Y247" s="51"/>
      <c r="Z247" s="58"/>
    </row>
    <row r="248" spans="23:26" hidden="1" x14ac:dyDescent="0.35">
      <c r="W248" s="51"/>
      <c r="X248" s="58"/>
      <c r="Y248" s="51"/>
      <c r="Z248" s="58"/>
    </row>
    <row r="249" spans="23:26" hidden="1" x14ac:dyDescent="0.35">
      <c r="W249" s="51"/>
      <c r="X249" s="58"/>
      <c r="Y249" s="51"/>
      <c r="Z249" s="58"/>
    </row>
    <row r="250" spans="23:26" hidden="1" x14ac:dyDescent="0.35">
      <c r="W250" s="51"/>
      <c r="X250" s="58"/>
      <c r="Y250" s="51"/>
      <c r="Z250" s="58"/>
    </row>
    <row r="251" spans="23:26" hidden="1" x14ac:dyDescent="0.35">
      <c r="W251" s="51"/>
      <c r="X251" s="58"/>
      <c r="Y251" s="51"/>
      <c r="Z251" s="58"/>
    </row>
    <row r="252" spans="23:26" hidden="1" x14ac:dyDescent="0.35">
      <c r="W252" s="51"/>
      <c r="X252" s="58"/>
      <c r="Y252" s="51"/>
      <c r="Z252" s="58"/>
    </row>
    <row r="253" spans="23:26" hidden="1" x14ac:dyDescent="0.35">
      <c r="W253" s="51"/>
      <c r="X253" s="58"/>
      <c r="Y253" s="51"/>
      <c r="Z253" s="58"/>
    </row>
    <row r="254" spans="23:26" hidden="1" x14ac:dyDescent="0.35">
      <c r="W254" s="51"/>
      <c r="X254" s="58"/>
      <c r="Y254" s="51"/>
      <c r="Z254" s="58"/>
    </row>
    <row r="255" spans="23:26" hidden="1" x14ac:dyDescent="0.35">
      <c r="W255" s="51"/>
      <c r="X255" s="58"/>
      <c r="Y255" s="51"/>
      <c r="Z255" s="58"/>
    </row>
    <row r="256" spans="23:26" hidden="1" x14ac:dyDescent="0.35">
      <c r="W256" s="51"/>
      <c r="X256" s="58"/>
      <c r="Y256" s="51"/>
      <c r="Z256" s="58"/>
    </row>
    <row r="257" spans="23:26" hidden="1" x14ac:dyDescent="0.35">
      <c r="W257" s="51"/>
      <c r="X257" s="58"/>
      <c r="Y257" s="51"/>
      <c r="Z257" s="58"/>
    </row>
    <row r="258" spans="23:26" hidden="1" x14ac:dyDescent="0.35">
      <c r="W258" s="51"/>
      <c r="X258" s="58"/>
      <c r="Y258" s="51"/>
      <c r="Z258" s="58"/>
    </row>
    <row r="259" spans="23:26" hidden="1" x14ac:dyDescent="0.35">
      <c r="W259" s="51"/>
      <c r="X259" s="58"/>
      <c r="Y259" s="51"/>
      <c r="Z259" s="58"/>
    </row>
    <row r="260" spans="23:26" hidden="1" x14ac:dyDescent="0.35">
      <c r="W260" s="51"/>
      <c r="X260" s="58"/>
      <c r="Y260" s="51"/>
      <c r="Z260" s="58"/>
    </row>
    <row r="261" spans="23:26" hidden="1" x14ac:dyDescent="0.35">
      <c r="W261" s="51"/>
      <c r="X261" s="58"/>
      <c r="Y261" s="51"/>
      <c r="Z261" s="58"/>
    </row>
    <row r="262" spans="23:26" hidden="1" x14ac:dyDescent="0.35">
      <c r="W262" s="51"/>
      <c r="X262" s="58"/>
      <c r="Y262" s="51"/>
      <c r="Z262" s="58"/>
    </row>
    <row r="263" spans="23:26" hidden="1" x14ac:dyDescent="0.35">
      <c r="W263" s="51"/>
      <c r="X263" s="58"/>
      <c r="Y263" s="51"/>
      <c r="Z263" s="58"/>
    </row>
    <row r="264" spans="23:26" hidden="1" x14ac:dyDescent="0.35">
      <c r="W264" s="51"/>
      <c r="X264" s="58"/>
      <c r="Y264" s="51"/>
      <c r="Z264" s="58"/>
    </row>
    <row r="265" spans="23:26" hidden="1" x14ac:dyDescent="0.35">
      <c r="W265" s="51"/>
      <c r="X265" s="58"/>
      <c r="Y265" s="51"/>
      <c r="Z265" s="58"/>
    </row>
    <row r="266" spans="23:26" hidden="1" x14ac:dyDescent="0.35">
      <c r="W266" s="51"/>
      <c r="X266" s="58"/>
      <c r="Y266" s="51"/>
      <c r="Z266" s="58"/>
    </row>
    <row r="267" spans="23:26" hidden="1" x14ac:dyDescent="0.35">
      <c r="W267" s="51"/>
      <c r="X267" s="58"/>
      <c r="Y267" s="51"/>
      <c r="Z267" s="58"/>
    </row>
    <row r="268" spans="23:26" hidden="1" x14ac:dyDescent="0.35">
      <c r="W268" s="51"/>
      <c r="X268" s="58"/>
      <c r="Y268" s="51"/>
      <c r="Z268" s="58"/>
    </row>
    <row r="269" spans="23:26" hidden="1" x14ac:dyDescent="0.35">
      <c r="W269" s="51"/>
      <c r="X269" s="58"/>
      <c r="Y269" s="51"/>
      <c r="Z269" s="58"/>
    </row>
    <row r="270" spans="23:26" hidden="1" x14ac:dyDescent="0.35">
      <c r="W270" s="51"/>
      <c r="X270" s="58"/>
      <c r="Y270" s="51"/>
      <c r="Z270" s="58"/>
    </row>
    <row r="271" spans="23:26" hidden="1" x14ac:dyDescent="0.35">
      <c r="W271" s="51"/>
      <c r="X271" s="58"/>
      <c r="Y271" s="51"/>
      <c r="Z271" s="58"/>
    </row>
    <row r="272" spans="23:26" hidden="1" x14ac:dyDescent="0.35">
      <c r="W272" s="51"/>
      <c r="X272" s="58"/>
      <c r="Y272" s="51"/>
      <c r="Z272" s="58"/>
    </row>
    <row r="273" spans="23:26" hidden="1" x14ac:dyDescent="0.35">
      <c r="W273" s="51"/>
      <c r="X273" s="58"/>
      <c r="Y273" s="51"/>
      <c r="Z273" s="58"/>
    </row>
    <row r="274" spans="23:26" hidden="1" x14ac:dyDescent="0.35">
      <c r="W274" s="51"/>
      <c r="X274" s="58"/>
      <c r="Y274" s="51"/>
      <c r="Z274" s="58"/>
    </row>
    <row r="275" spans="23:26" hidden="1" x14ac:dyDescent="0.35">
      <c r="W275" s="51"/>
      <c r="X275" s="58"/>
      <c r="Y275" s="51"/>
      <c r="Z275" s="58"/>
    </row>
    <row r="276" spans="23:26" hidden="1" x14ac:dyDescent="0.35">
      <c r="W276" s="51"/>
      <c r="X276" s="58"/>
      <c r="Y276" s="51"/>
      <c r="Z276" s="58"/>
    </row>
    <row r="277" spans="23:26" hidden="1" x14ac:dyDescent="0.35">
      <c r="W277" s="51"/>
      <c r="X277" s="58"/>
      <c r="Y277" s="51"/>
      <c r="Z277" s="58"/>
    </row>
    <row r="278" spans="23:26" hidden="1" x14ac:dyDescent="0.35">
      <c r="W278" s="51"/>
      <c r="X278" s="58"/>
      <c r="Y278" s="51"/>
      <c r="Z278" s="58"/>
    </row>
    <row r="279" spans="23:26" hidden="1" x14ac:dyDescent="0.35">
      <c r="W279" s="51"/>
      <c r="X279" s="58"/>
      <c r="Y279" s="51"/>
      <c r="Z279" s="58"/>
    </row>
    <row r="280" spans="23:26" hidden="1" x14ac:dyDescent="0.35">
      <c r="W280" s="51"/>
      <c r="X280" s="58"/>
      <c r="Y280" s="51"/>
      <c r="Z280" s="58"/>
    </row>
    <row r="281" spans="23:26" hidden="1" x14ac:dyDescent="0.35">
      <c r="W281" s="51"/>
      <c r="X281" s="58"/>
      <c r="Y281" s="51"/>
      <c r="Z281" s="58"/>
    </row>
    <row r="282" spans="23:26" hidden="1" x14ac:dyDescent="0.35">
      <c r="W282" s="51"/>
      <c r="X282" s="58"/>
      <c r="Y282" s="51"/>
      <c r="Z282" s="58"/>
    </row>
    <row r="283" spans="23:26" hidden="1" x14ac:dyDescent="0.35">
      <c r="W283" s="51"/>
      <c r="X283" s="58"/>
      <c r="Y283" s="51"/>
      <c r="Z283" s="58"/>
    </row>
    <row r="284" spans="23:26" hidden="1" x14ac:dyDescent="0.35">
      <c r="W284" s="51"/>
      <c r="X284" s="58"/>
      <c r="Y284" s="51"/>
      <c r="Z284" s="58"/>
    </row>
    <row r="285" spans="23:26" hidden="1" x14ac:dyDescent="0.35">
      <c r="W285" s="51"/>
      <c r="X285" s="58"/>
      <c r="Y285" s="51"/>
      <c r="Z285" s="58"/>
    </row>
    <row r="286" spans="23:26" hidden="1" x14ac:dyDescent="0.35">
      <c r="W286" s="51"/>
      <c r="X286" s="58"/>
      <c r="Y286" s="51"/>
      <c r="Z286" s="58"/>
    </row>
    <row r="287" spans="23:26" hidden="1" x14ac:dyDescent="0.35">
      <c r="W287" s="51"/>
      <c r="X287" s="58"/>
      <c r="Y287" s="51"/>
      <c r="Z287" s="58"/>
    </row>
    <row r="288" spans="23:26" hidden="1" x14ac:dyDescent="0.35">
      <c r="W288" s="51"/>
      <c r="X288" s="58"/>
      <c r="Y288" s="51"/>
      <c r="Z288" s="58"/>
    </row>
    <row r="289" spans="23:26" hidden="1" x14ac:dyDescent="0.35">
      <c r="W289" s="51"/>
      <c r="X289" s="58"/>
      <c r="Y289" s="51"/>
      <c r="Z289" s="58"/>
    </row>
    <row r="290" spans="23:26" hidden="1" x14ac:dyDescent="0.35">
      <c r="W290" s="51"/>
      <c r="X290" s="58"/>
      <c r="Y290" s="51"/>
      <c r="Z290" s="58"/>
    </row>
    <row r="291" spans="23:26" hidden="1" x14ac:dyDescent="0.35">
      <c r="W291" s="51"/>
      <c r="X291" s="58"/>
      <c r="Y291" s="51"/>
      <c r="Z291" s="58"/>
    </row>
    <row r="292" spans="23:26" hidden="1" x14ac:dyDescent="0.35">
      <c r="W292" s="51"/>
      <c r="X292" s="58"/>
      <c r="Y292" s="51"/>
      <c r="Z292" s="58"/>
    </row>
    <row r="293" spans="23:26" hidden="1" x14ac:dyDescent="0.35">
      <c r="W293" s="51"/>
      <c r="X293" s="58"/>
      <c r="Y293" s="51"/>
      <c r="Z293" s="58"/>
    </row>
    <row r="294" spans="23:26" hidden="1" x14ac:dyDescent="0.35">
      <c r="W294" s="51"/>
      <c r="X294" s="58"/>
      <c r="Y294" s="51"/>
      <c r="Z294" s="58"/>
    </row>
    <row r="295" spans="23:26" hidden="1" x14ac:dyDescent="0.35">
      <c r="W295" s="51"/>
      <c r="X295" s="58"/>
      <c r="Y295" s="51"/>
      <c r="Z295" s="58"/>
    </row>
    <row r="296" spans="23:26" hidden="1" x14ac:dyDescent="0.35">
      <c r="W296" s="51"/>
      <c r="X296" s="58"/>
      <c r="Y296" s="51"/>
      <c r="Z296" s="58"/>
    </row>
    <row r="297" spans="23:26" hidden="1" x14ac:dyDescent="0.35">
      <c r="W297" s="51"/>
      <c r="X297" s="58"/>
      <c r="Y297" s="51"/>
      <c r="Z297" s="58"/>
    </row>
    <row r="298" spans="23:26" hidden="1" x14ac:dyDescent="0.35">
      <c r="W298" s="51"/>
      <c r="X298" s="58"/>
      <c r="Y298" s="51"/>
      <c r="Z298" s="58"/>
    </row>
    <row r="299" spans="23:26" hidden="1" x14ac:dyDescent="0.35">
      <c r="W299" s="51"/>
      <c r="X299" s="58"/>
      <c r="Y299" s="51"/>
      <c r="Z299" s="58"/>
    </row>
    <row r="300" spans="23:26" hidden="1" x14ac:dyDescent="0.35">
      <c r="W300" s="51"/>
      <c r="X300" s="58"/>
      <c r="Y300" s="51"/>
      <c r="Z300" s="58"/>
    </row>
    <row r="301" spans="23:26" hidden="1" x14ac:dyDescent="0.35">
      <c r="W301" s="51"/>
      <c r="X301" s="58"/>
      <c r="Y301" s="51"/>
      <c r="Z301" s="58"/>
    </row>
    <row r="302" spans="23:26" hidden="1" x14ac:dyDescent="0.35">
      <c r="W302" s="51"/>
      <c r="X302" s="58"/>
      <c r="Y302" s="51"/>
      <c r="Z302" s="58"/>
    </row>
    <row r="303" spans="23:26" hidden="1" x14ac:dyDescent="0.35">
      <c r="W303" s="51"/>
      <c r="X303" s="58"/>
      <c r="Y303" s="51"/>
      <c r="Z303" s="58"/>
    </row>
    <row r="304" spans="23:26" hidden="1" x14ac:dyDescent="0.35">
      <c r="W304" s="51"/>
      <c r="X304" s="58"/>
      <c r="Y304" s="51"/>
      <c r="Z304" s="58"/>
    </row>
    <row r="305" spans="23:26" hidden="1" x14ac:dyDescent="0.35">
      <c r="W305" s="51"/>
      <c r="X305" s="58"/>
      <c r="Y305" s="51"/>
      <c r="Z305" s="58"/>
    </row>
    <row r="306" spans="23:26" hidden="1" x14ac:dyDescent="0.35">
      <c r="W306" s="51"/>
      <c r="X306" s="58"/>
      <c r="Y306" s="51"/>
      <c r="Z306" s="58"/>
    </row>
    <row r="307" spans="23:26" hidden="1" x14ac:dyDescent="0.35">
      <c r="W307" s="51"/>
      <c r="X307" s="58"/>
      <c r="Y307" s="51"/>
      <c r="Z307" s="58"/>
    </row>
    <row r="308" spans="23:26" hidden="1" x14ac:dyDescent="0.35">
      <c r="W308" s="51"/>
      <c r="X308" s="58"/>
      <c r="Y308" s="51"/>
      <c r="Z308" s="58"/>
    </row>
    <row r="309" spans="23:26" hidden="1" x14ac:dyDescent="0.35">
      <c r="W309" s="51"/>
      <c r="X309" s="58"/>
      <c r="Y309" s="51"/>
      <c r="Z309" s="58"/>
    </row>
    <row r="310" spans="23:26" hidden="1" x14ac:dyDescent="0.35">
      <c r="W310" s="51"/>
      <c r="X310" s="61"/>
      <c r="Y310" s="51"/>
      <c r="Z310" s="58"/>
    </row>
    <row r="311" spans="23:26" hidden="1" x14ac:dyDescent="0.35">
      <c r="W311" s="51"/>
      <c r="X311" s="61"/>
      <c r="Y311" s="51"/>
      <c r="Z311" s="58"/>
    </row>
    <row r="312" spans="23:26" hidden="1" x14ac:dyDescent="0.35">
      <c r="W312" s="51"/>
      <c r="X312" s="61"/>
      <c r="Y312" s="51"/>
      <c r="Z312" s="58"/>
    </row>
    <row r="313" spans="23:26" hidden="1" x14ac:dyDescent="0.35">
      <c r="W313" s="51"/>
      <c r="X313" s="61"/>
      <c r="Y313" s="51"/>
      <c r="Z313" s="58"/>
    </row>
    <row r="314" spans="23:26" hidden="1" x14ac:dyDescent="0.35">
      <c r="W314" s="51"/>
      <c r="X314" s="61"/>
      <c r="Y314" s="51"/>
      <c r="Z314" s="58"/>
    </row>
    <row r="315" spans="23:26" hidden="1" x14ac:dyDescent="0.35">
      <c r="W315" s="51"/>
      <c r="X315" s="61"/>
      <c r="Y315" s="51"/>
      <c r="Z315" s="58"/>
    </row>
    <row r="316" spans="23:26" hidden="1" x14ac:dyDescent="0.35">
      <c r="W316" s="51"/>
      <c r="X316" s="61"/>
      <c r="Y316" s="51"/>
      <c r="Z316" s="58"/>
    </row>
    <row r="317" spans="23:26" hidden="1" x14ac:dyDescent="0.35">
      <c r="W317" s="51"/>
      <c r="X317" s="61"/>
      <c r="Y317" s="51"/>
      <c r="Z317" s="58"/>
    </row>
    <row r="318" spans="23:26" hidden="1" x14ac:dyDescent="0.35">
      <c r="W318" s="51"/>
      <c r="X318" s="61"/>
      <c r="Y318" s="51"/>
      <c r="Z318" s="58"/>
    </row>
    <row r="319" spans="23:26" hidden="1" x14ac:dyDescent="0.35">
      <c r="W319" s="51"/>
      <c r="X319" s="61"/>
      <c r="Y319" s="51"/>
      <c r="Z319" s="58"/>
    </row>
    <row r="320" spans="23:26" hidden="1" x14ac:dyDescent="0.35">
      <c r="W320" s="51"/>
      <c r="X320" s="61"/>
      <c r="Y320" s="51"/>
      <c r="Z320" s="58"/>
    </row>
    <row r="321" spans="23:26" hidden="1" x14ac:dyDescent="0.35">
      <c r="W321" s="51"/>
      <c r="X321" s="61"/>
      <c r="Y321" s="51"/>
      <c r="Z321" s="58"/>
    </row>
    <row r="322" spans="23:26" hidden="1" x14ac:dyDescent="0.35">
      <c r="W322" s="51"/>
      <c r="X322" s="61"/>
      <c r="Y322" s="51"/>
      <c r="Z322" s="58"/>
    </row>
    <row r="323" spans="23:26" hidden="1" x14ac:dyDescent="0.35">
      <c r="W323" s="51"/>
      <c r="X323" s="61"/>
      <c r="Y323" s="51"/>
      <c r="Z323" s="58"/>
    </row>
    <row r="324" spans="23:26" hidden="1" x14ac:dyDescent="0.35">
      <c r="W324" s="51"/>
      <c r="X324" s="61"/>
      <c r="Y324" s="51"/>
      <c r="Z324" s="58"/>
    </row>
    <row r="325" spans="23:26" hidden="1" x14ac:dyDescent="0.35">
      <c r="W325" s="51"/>
      <c r="X325" s="61"/>
      <c r="Y325" s="51"/>
      <c r="Z325" s="58"/>
    </row>
    <row r="326" spans="23:26" hidden="1" x14ac:dyDescent="0.35">
      <c r="W326" s="51"/>
      <c r="X326" s="61"/>
      <c r="Y326" s="51"/>
      <c r="Z326" s="58"/>
    </row>
    <row r="327" spans="23:26" hidden="1" x14ac:dyDescent="0.35">
      <c r="W327" s="51"/>
      <c r="X327" s="61"/>
      <c r="Y327" s="51"/>
      <c r="Z327" s="58"/>
    </row>
    <row r="328" spans="23:26" hidden="1" x14ac:dyDescent="0.35">
      <c r="W328" s="51"/>
      <c r="X328" s="61"/>
      <c r="Y328" s="51"/>
      <c r="Z328" s="58"/>
    </row>
    <row r="329" spans="23:26" hidden="1" x14ac:dyDescent="0.35">
      <c r="W329" s="51"/>
      <c r="X329" s="61"/>
      <c r="Y329" s="51"/>
      <c r="Z329" s="58"/>
    </row>
    <row r="330" spans="23:26" hidden="1" x14ac:dyDescent="0.35">
      <c r="W330" s="51"/>
      <c r="X330" s="61"/>
      <c r="Y330" s="51"/>
      <c r="Z330" s="58"/>
    </row>
    <row r="331" spans="23:26" hidden="1" x14ac:dyDescent="0.35">
      <c r="W331" s="51"/>
      <c r="X331" s="61"/>
      <c r="Y331" s="51"/>
      <c r="Z331" s="58"/>
    </row>
    <row r="332" spans="23:26" hidden="1" x14ac:dyDescent="0.35">
      <c r="W332" s="51"/>
      <c r="X332" s="61"/>
      <c r="Y332" s="51"/>
      <c r="Z332" s="58"/>
    </row>
    <row r="333" spans="23:26" hidden="1" x14ac:dyDescent="0.35">
      <c r="W333" s="51"/>
      <c r="X333" s="61"/>
      <c r="Y333" s="51"/>
      <c r="Z333" s="58"/>
    </row>
    <row r="334" spans="23:26" hidden="1" x14ac:dyDescent="0.35">
      <c r="W334" s="51"/>
      <c r="X334" s="61"/>
      <c r="Y334" s="51"/>
      <c r="Z334" s="58"/>
    </row>
    <row r="335" spans="23:26" hidden="1" x14ac:dyDescent="0.35">
      <c r="W335" s="51"/>
      <c r="X335" s="61"/>
      <c r="Y335" s="51"/>
      <c r="Z335" s="58"/>
    </row>
    <row r="336" spans="23:26" hidden="1" x14ac:dyDescent="0.35">
      <c r="W336" s="51"/>
      <c r="X336" s="61"/>
      <c r="Y336" s="51"/>
      <c r="Z336" s="58"/>
    </row>
    <row r="337" spans="23:26" hidden="1" x14ac:dyDescent="0.35">
      <c r="W337" s="51"/>
      <c r="X337" s="61"/>
      <c r="Y337" s="51"/>
      <c r="Z337" s="58"/>
    </row>
    <row r="338" spans="23:26" hidden="1" x14ac:dyDescent="0.35">
      <c r="W338" s="51"/>
      <c r="X338" s="61"/>
      <c r="Y338" s="51"/>
      <c r="Z338" s="58"/>
    </row>
    <row r="339" spans="23:26" hidden="1" x14ac:dyDescent="0.35">
      <c r="W339" s="51"/>
      <c r="X339" s="61"/>
      <c r="Y339" s="51"/>
      <c r="Z339" s="58"/>
    </row>
    <row r="340" spans="23:26" hidden="1" x14ac:dyDescent="0.35">
      <c r="W340" s="51"/>
      <c r="X340" s="61"/>
      <c r="Y340" s="51"/>
      <c r="Z340" s="58"/>
    </row>
    <row r="341" spans="23:26" hidden="1" x14ac:dyDescent="0.35">
      <c r="W341" s="51"/>
      <c r="X341" s="61"/>
      <c r="Y341" s="51"/>
      <c r="Z341" s="58"/>
    </row>
    <row r="342" spans="23:26" hidden="1" x14ac:dyDescent="0.35">
      <c r="W342" s="51"/>
      <c r="X342" s="61"/>
      <c r="Y342" s="51"/>
      <c r="Z342" s="58"/>
    </row>
    <row r="343" spans="23:26" hidden="1" x14ac:dyDescent="0.35">
      <c r="W343" s="51"/>
      <c r="X343" s="61"/>
      <c r="Y343" s="51"/>
      <c r="Z343" s="58"/>
    </row>
    <row r="344" spans="23:26" hidden="1" x14ac:dyDescent="0.35">
      <c r="W344" s="51"/>
      <c r="X344" s="61"/>
      <c r="Y344" s="51"/>
      <c r="Z344" s="58"/>
    </row>
    <row r="345" spans="23:26" hidden="1" x14ac:dyDescent="0.35">
      <c r="W345" s="51"/>
      <c r="X345" s="61"/>
      <c r="Y345" s="51"/>
      <c r="Z345" s="58"/>
    </row>
    <row r="346" spans="23:26" hidden="1" x14ac:dyDescent="0.35">
      <c r="W346" s="51"/>
      <c r="X346" s="61"/>
      <c r="Y346" s="51"/>
      <c r="Z346" s="58"/>
    </row>
    <row r="347" spans="23:26" hidden="1" x14ac:dyDescent="0.35">
      <c r="W347" s="51"/>
      <c r="X347" s="61"/>
      <c r="Y347" s="51"/>
      <c r="Z347" s="58"/>
    </row>
    <row r="348" spans="23:26" hidden="1" x14ac:dyDescent="0.35">
      <c r="W348" s="51"/>
      <c r="X348" s="61"/>
      <c r="Y348" s="51"/>
      <c r="Z348" s="58"/>
    </row>
    <row r="349" spans="23:26" hidden="1" x14ac:dyDescent="0.35">
      <c r="W349" s="51"/>
      <c r="X349" s="61"/>
      <c r="Y349" s="51"/>
      <c r="Z349" s="58"/>
    </row>
    <row r="350" spans="23:26" hidden="1" x14ac:dyDescent="0.35">
      <c r="W350" s="51"/>
      <c r="X350" s="61"/>
      <c r="Y350" s="51"/>
      <c r="Z350" s="58"/>
    </row>
    <row r="351" spans="23:26" hidden="1" x14ac:dyDescent="0.35">
      <c r="W351" s="51"/>
      <c r="X351" s="61"/>
      <c r="Y351" s="51"/>
      <c r="Z351" s="58"/>
    </row>
    <row r="352" spans="23:26" hidden="1" x14ac:dyDescent="0.35">
      <c r="W352" s="51"/>
      <c r="X352" s="61"/>
      <c r="Y352" s="51"/>
      <c r="Z352" s="58"/>
    </row>
    <row r="353" spans="23:26" hidden="1" x14ac:dyDescent="0.35">
      <c r="W353" s="51"/>
      <c r="X353" s="61"/>
      <c r="Y353" s="51"/>
      <c r="Z353" s="58"/>
    </row>
    <row r="354" spans="23:26" hidden="1" x14ac:dyDescent="0.35">
      <c r="W354" s="51"/>
      <c r="X354" s="61"/>
      <c r="Y354" s="51"/>
      <c r="Z354" s="58"/>
    </row>
    <row r="355" spans="23:26" hidden="1" x14ac:dyDescent="0.35">
      <c r="W355" s="51"/>
      <c r="X355" s="61"/>
      <c r="Y355" s="51"/>
      <c r="Z355" s="58"/>
    </row>
    <row r="356" spans="23:26" hidden="1" x14ac:dyDescent="0.35">
      <c r="W356" s="51"/>
      <c r="X356" s="61"/>
      <c r="Y356" s="51"/>
      <c r="Z356" s="58"/>
    </row>
    <row r="357" spans="23:26" hidden="1" x14ac:dyDescent="0.35">
      <c r="W357" s="51"/>
      <c r="X357" s="61"/>
      <c r="Y357" s="51"/>
      <c r="Z357" s="58"/>
    </row>
    <row r="358" spans="23:26" hidden="1" x14ac:dyDescent="0.35">
      <c r="W358" s="51"/>
      <c r="X358" s="61"/>
      <c r="Y358" s="51"/>
      <c r="Z358" s="58"/>
    </row>
    <row r="359" spans="23:26" hidden="1" x14ac:dyDescent="0.35">
      <c r="W359" s="51"/>
      <c r="X359" s="61"/>
      <c r="Y359" s="51"/>
      <c r="Z359" s="58"/>
    </row>
    <row r="360" spans="23:26" hidden="1" x14ac:dyDescent="0.35">
      <c r="W360" s="51"/>
      <c r="X360" s="61"/>
      <c r="Y360" s="51"/>
      <c r="Z360" s="58"/>
    </row>
    <row r="361" spans="23:26" hidden="1" x14ac:dyDescent="0.35">
      <c r="W361" s="51"/>
      <c r="X361" s="61"/>
      <c r="Y361" s="51"/>
      <c r="Z361" s="58"/>
    </row>
    <row r="362" spans="23:26" hidden="1" x14ac:dyDescent="0.35">
      <c r="W362" s="51"/>
      <c r="X362" s="61"/>
      <c r="Y362" s="51"/>
      <c r="Z362" s="58"/>
    </row>
    <row r="363" spans="23:26" hidden="1" x14ac:dyDescent="0.35">
      <c r="W363" s="51"/>
      <c r="X363" s="61"/>
      <c r="Y363" s="51"/>
      <c r="Z363" s="58"/>
    </row>
    <row r="364" spans="23:26" hidden="1" x14ac:dyDescent="0.35">
      <c r="W364" s="51"/>
      <c r="X364" s="61"/>
      <c r="Y364" s="51"/>
      <c r="Z364" s="58"/>
    </row>
    <row r="365" spans="23:26" hidden="1" x14ac:dyDescent="0.35">
      <c r="W365" s="51"/>
      <c r="X365" s="61"/>
      <c r="Y365" s="51"/>
      <c r="Z365" s="58"/>
    </row>
    <row r="366" spans="23:26" hidden="1" x14ac:dyDescent="0.35">
      <c r="W366" s="51"/>
      <c r="X366" s="61"/>
      <c r="Y366" s="51"/>
      <c r="Z366" s="58"/>
    </row>
    <row r="367" spans="23:26" hidden="1" x14ac:dyDescent="0.35">
      <c r="W367" s="51"/>
      <c r="X367" s="61"/>
      <c r="Y367" s="51"/>
      <c r="Z367" s="58"/>
    </row>
    <row r="368" spans="23:26" hidden="1" x14ac:dyDescent="0.35">
      <c r="W368" s="51"/>
      <c r="X368" s="61"/>
      <c r="Y368" s="51"/>
      <c r="Z368" s="58"/>
    </row>
    <row r="369" spans="23:26" hidden="1" x14ac:dyDescent="0.35">
      <c r="W369" s="51"/>
      <c r="X369" s="61"/>
      <c r="Y369" s="51"/>
      <c r="Z369" s="58"/>
    </row>
    <row r="370" spans="23:26" hidden="1" x14ac:dyDescent="0.35">
      <c r="W370" s="51"/>
      <c r="X370" s="61"/>
      <c r="Y370" s="51"/>
      <c r="Z370" s="58"/>
    </row>
    <row r="371" spans="23:26" hidden="1" x14ac:dyDescent="0.35">
      <c r="W371" s="51"/>
      <c r="X371" s="58"/>
      <c r="Y371" s="51"/>
      <c r="Z371" s="58"/>
    </row>
    <row r="372" spans="23:26" hidden="1" x14ac:dyDescent="0.35">
      <c r="W372" s="51"/>
      <c r="X372" s="58"/>
      <c r="Y372" s="51"/>
      <c r="Z372" s="58"/>
    </row>
    <row r="373" spans="23:26" hidden="1" x14ac:dyDescent="0.35">
      <c r="W373" s="51"/>
      <c r="X373" s="58"/>
      <c r="Y373" s="51"/>
      <c r="Z373" s="58"/>
    </row>
    <row r="374" spans="23:26" hidden="1" x14ac:dyDescent="0.35">
      <c r="W374" s="51"/>
      <c r="X374" s="58"/>
      <c r="Y374" s="51"/>
      <c r="Z374" s="58"/>
    </row>
    <row r="375" spans="23:26" hidden="1" x14ac:dyDescent="0.35">
      <c r="W375" s="51"/>
      <c r="X375" s="58"/>
      <c r="Y375" s="51"/>
      <c r="Z375" s="58"/>
    </row>
    <row r="376" spans="23:26" hidden="1" x14ac:dyDescent="0.35">
      <c r="W376" s="51"/>
      <c r="X376" s="58"/>
      <c r="Y376" s="51"/>
      <c r="Z376" s="58"/>
    </row>
    <row r="377" spans="23:26" hidden="1" x14ac:dyDescent="0.35">
      <c r="W377" s="51"/>
      <c r="X377" s="58"/>
      <c r="Y377" s="51"/>
      <c r="Z377" s="58"/>
    </row>
    <row r="378" spans="23:26" hidden="1" x14ac:dyDescent="0.35">
      <c r="W378" s="51"/>
      <c r="X378" s="58"/>
      <c r="Y378" s="51"/>
      <c r="Z378" s="58"/>
    </row>
    <row r="379" spans="23:26" hidden="1" x14ac:dyDescent="0.35">
      <c r="W379" s="51"/>
      <c r="X379" s="58"/>
      <c r="Y379" s="51"/>
      <c r="Z379" s="58"/>
    </row>
    <row r="380" spans="23:26" hidden="1" x14ac:dyDescent="0.35">
      <c r="W380" s="51"/>
      <c r="X380" s="58"/>
      <c r="Y380" s="51"/>
      <c r="Z380" s="58"/>
    </row>
    <row r="381" spans="23:26" hidden="1" x14ac:dyDescent="0.35">
      <c r="W381" s="51"/>
      <c r="X381" s="58"/>
      <c r="Y381" s="51"/>
      <c r="Z381" s="58"/>
    </row>
    <row r="382" spans="23:26" hidden="1" x14ac:dyDescent="0.35">
      <c r="W382" s="51"/>
      <c r="X382" s="58"/>
      <c r="Y382" s="51"/>
      <c r="Z382" s="58"/>
    </row>
    <row r="383" spans="23:26" hidden="1" x14ac:dyDescent="0.35">
      <c r="W383" s="51"/>
      <c r="X383" s="58"/>
      <c r="Y383" s="51"/>
      <c r="Z383" s="58"/>
    </row>
    <row r="384" spans="23:26" hidden="1" x14ac:dyDescent="0.35">
      <c r="W384" s="51"/>
      <c r="X384" s="58"/>
      <c r="Y384" s="51"/>
      <c r="Z384" s="58"/>
    </row>
    <row r="385" spans="23:26" hidden="1" x14ac:dyDescent="0.35">
      <c r="W385" s="51"/>
      <c r="X385" s="58"/>
      <c r="Y385" s="51"/>
      <c r="Z385" s="58"/>
    </row>
    <row r="386" spans="23:26" hidden="1" x14ac:dyDescent="0.35">
      <c r="W386" s="51"/>
      <c r="X386" s="58"/>
      <c r="Y386" s="51"/>
      <c r="Z386" s="58"/>
    </row>
    <row r="387" spans="23:26" hidden="1" x14ac:dyDescent="0.35">
      <c r="W387" s="51"/>
      <c r="X387" s="58"/>
      <c r="Y387" s="51"/>
      <c r="Z387" s="58"/>
    </row>
    <row r="388" spans="23:26" hidden="1" x14ac:dyDescent="0.35">
      <c r="W388" s="51"/>
      <c r="X388" s="58"/>
      <c r="Y388" s="51"/>
      <c r="Z388" s="58"/>
    </row>
    <row r="389" spans="23:26" hidden="1" x14ac:dyDescent="0.35">
      <c r="W389" s="51"/>
      <c r="X389" s="58"/>
      <c r="Y389" s="51"/>
      <c r="Z389" s="58"/>
    </row>
    <row r="390" spans="23:26" hidden="1" x14ac:dyDescent="0.35">
      <c r="W390" s="51"/>
      <c r="X390" s="58"/>
      <c r="Y390" s="51"/>
      <c r="Z390" s="58"/>
    </row>
    <row r="391" spans="23:26" hidden="1" x14ac:dyDescent="0.35">
      <c r="W391" s="51"/>
      <c r="X391" s="58"/>
      <c r="Y391" s="51"/>
      <c r="Z391" s="58"/>
    </row>
    <row r="392" spans="23:26" hidden="1" x14ac:dyDescent="0.35">
      <c r="W392" s="51"/>
      <c r="X392" s="58"/>
      <c r="Y392" s="51"/>
      <c r="Z392" s="58"/>
    </row>
    <row r="393" spans="23:26" hidden="1" x14ac:dyDescent="0.35">
      <c r="W393" s="51"/>
      <c r="X393" s="58"/>
      <c r="Y393" s="51"/>
      <c r="Z393" s="58"/>
    </row>
    <row r="394" spans="23:26" hidden="1" x14ac:dyDescent="0.35">
      <c r="W394" s="51"/>
      <c r="X394" s="58"/>
      <c r="Y394" s="51"/>
      <c r="Z394" s="58"/>
    </row>
    <row r="395" spans="23:26" hidden="1" x14ac:dyDescent="0.35">
      <c r="W395" s="51"/>
      <c r="X395" s="58"/>
      <c r="Y395" s="51"/>
      <c r="Z395" s="58"/>
    </row>
    <row r="396" spans="23:26" hidden="1" x14ac:dyDescent="0.35">
      <c r="W396" s="51"/>
      <c r="X396" s="58"/>
      <c r="Y396" s="51"/>
      <c r="Z396" s="58"/>
    </row>
    <row r="397" spans="23:26" hidden="1" x14ac:dyDescent="0.35">
      <c r="W397" s="51"/>
      <c r="X397" s="58"/>
      <c r="Y397" s="51"/>
      <c r="Z397" s="58"/>
    </row>
    <row r="398" spans="23:26" hidden="1" x14ac:dyDescent="0.35">
      <c r="W398" s="51"/>
      <c r="X398" s="58"/>
      <c r="Y398" s="51"/>
      <c r="Z398" s="58"/>
    </row>
    <row r="399" spans="23:26" hidden="1" x14ac:dyDescent="0.35">
      <c r="W399" s="51"/>
      <c r="X399" s="58"/>
      <c r="Y399" s="51"/>
      <c r="Z399" s="58"/>
    </row>
    <row r="400" spans="23:26" hidden="1" x14ac:dyDescent="0.35">
      <c r="W400" s="51"/>
      <c r="X400" s="58"/>
      <c r="Y400" s="51"/>
      <c r="Z400" s="58"/>
    </row>
    <row r="401" spans="23:26" hidden="1" x14ac:dyDescent="0.35">
      <c r="W401" s="51"/>
      <c r="X401" s="58"/>
      <c r="Y401" s="51"/>
      <c r="Z401" s="58"/>
    </row>
    <row r="402" spans="23:26" hidden="1" x14ac:dyDescent="0.35">
      <c r="W402" s="51"/>
      <c r="X402" s="58"/>
      <c r="Y402" s="51"/>
      <c r="Z402" s="58"/>
    </row>
    <row r="403" spans="23:26" hidden="1" x14ac:dyDescent="0.35">
      <c r="W403" s="51"/>
      <c r="X403" s="58"/>
      <c r="Y403" s="51"/>
      <c r="Z403" s="58"/>
    </row>
    <row r="404" spans="23:26" hidden="1" x14ac:dyDescent="0.35">
      <c r="W404" s="51"/>
      <c r="X404" s="58"/>
      <c r="Y404" s="51"/>
      <c r="Z404" s="58"/>
    </row>
    <row r="405" spans="23:26" hidden="1" x14ac:dyDescent="0.35">
      <c r="W405" s="51"/>
      <c r="X405" s="58"/>
      <c r="Y405" s="51"/>
      <c r="Z405" s="58"/>
    </row>
    <row r="406" spans="23:26" hidden="1" x14ac:dyDescent="0.35">
      <c r="W406" s="51"/>
      <c r="X406" s="58"/>
      <c r="Y406" s="51"/>
      <c r="Z406" s="58"/>
    </row>
    <row r="407" spans="23:26" hidden="1" x14ac:dyDescent="0.35">
      <c r="W407" s="51"/>
      <c r="X407" s="58"/>
      <c r="Y407" s="51"/>
      <c r="Z407" s="58"/>
    </row>
    <row r="408" spans="23:26" hidden="1" x14ac:dyDescent="0.35">
      <c r="W408" s="51"/>
      <c r="X408" s="58"/>
      <c r="Y408" s="51"/>
      <c r="Z408" s="58"/>
    </row>
    <row r="409" spans="23:26" hidden="1" x14ac:dyDescent="0.35">
      <c r="W409" s="51"/>
      <c r="X409" s="58"/>
      <c r="Y409" s="51"/>
      <c r="Z409" s="58"/>
    </row>
    <row r="410" spans="23:26" hidden="1" x14ac:dyDescent="0.35">
      <c r="W410" s="51"/>
      <c r="X410" s="58"/>
      <c r="Y410" s="51"/>
      <c r="Z410" s="58"/>
    </row>
    <row r="411" spans="23:26" hidden="1" x14ac:dyDescent="0.35">
      <c r="W411" s="51"/>
      <c r="X411" s="58"/>
      <c r="Y411" s="51"/>
      <c r="Z411" s="58"/>
    </row>
    <row r="412" spans="23:26" hidden="1" x14ac:dyDescent="0.35">
      <c r="W412" s="51"/>
      <c r="X412" s="58"/>
      <c r="Y412" s="51"/>
      <c r="Z412" s="58"/>
    </row>
    <row r="413" spans="23:26" hidden="1" x14ac:dyDescent="0.35">
      <c r="W413" s="51"/>
      <c r="X413" s="58"/>
      <c r="Y413" s="51"/>
      <c r="Z413" s="58"/>
    </row>
    <row r="414" spans="23:26" hidden="1" x14ac:dyDescent="0.35">
      <c r="W414" s="51"/>
      <c r="X414" s="58"/>
      <c r="Y414" s="51"/>
      <c r="Z414" s="58"/>
    </row>
    <row r="415" spans="23:26" hidden="1" x14ac:dyDescent="0.35">
      <c r="W415" s="51"/>
      <c r="X415" s="58"/>
      <c r="Y415" s="51"/>
      <c r="Z415" s="58"/>
    </row>
    <row r="416" spans="23:26" hidden="1" x14ac:dyDescent="0.35">
      <c r="W416" s="51"/>
      <c r="X416" s="58"/>
      <c r="Y416" s="51"/>
      <c r="Z416" s="58"/>
    </row>
    <row r="417" spans="23:26" hidden="1" x14ac:dyDescent="0.35">
      <c r="W417" s="51"/>
      <c r="X417" s="58"/>
      <c r="Y417" s="51"/>
      <c r="Z417" s="58"/>
    </row>
    <row r="418" spans="23:26" hidden="1" x14ac:dyDescent="0.35">
      <c r="W418" s="51"/>
      <c r="X418" s="58"/>
      <c r="Y418" s="51"/>
      <c r="Z418" s="58"/>
    </row>
    <row r="419" spans="23:26" hidden="1" x14ac:dyDescent="0.35">
      <c r="W419" s="51"/>
      <c r="X419" s="58"/>
      <c r="Y419" s="51"/>
      <c r="Z419" s="58"/>
    </row>
    <row r="420" spans="23:26" hidden="1" x14ac:dyDescent="0.35">
      <c r="W420" s="51"/>
      <c r="X420" s="58"/>
      <c r="Y420" s="51"/>
      <c r="Z420" s="58"/>
    </row>
    <row r="421" spans="23:26" hidden="1" x14ac:dyDescent="0.35">
      <c r="W421" s="51"/>
      <c r="X421" s="58"/>
      <c r="Y421" s="51"/>
      <c r="Z421" s="58"/>
    </row>
    <row r="422" spans="23:26" hidden="1" x14ac:dyDescent="0.35">
      <c r="W422" s="51"/>
      <c r="X422" s="58"/>
      <c r="Y422" s="51"/>
      <c r="Z422" s="58"/>
    </row>
    <row r="423" spans="23:26" hidden="1" x14ac:dyDescent="0.35">
      <c r="W423" s="51"/>
      <c r="X423" s="58"/>
      <c r="Y423" s="51"/>
      <c r="Z423" s="58"/>
    </row>
    <row r="424" spans="23:26" hidden="1" x14ac:dyDescent="0.35">
      <c r="W424" s="51"/>
      <c r="X424" s="58"/>
      <c r="Y424" s="51"/>
      <c r="Z424" s="58"/>
    </row>
    <row r="425" spans="23:26" hidden="1" x14ac:dyDescent="0.35">
      <c r="W425" s="51"/>
      <c r="X425" s="58"/>
      <c r="Y425" s="51"/>
      <c r="Z425" s="58"/>
    </row>
    <row r="426" spans="23:26" hidden="1" x14ac:dyDescent="0.35">
      <c r="W426" s="51"/>
      <c r="X426" s="58"/>
      <c r="Y426" s="51"/>
      <c r="Z426" s="58"/>
    </row>
    <row r="427" spans="23:26" hidden="1" x14ac:dyDescent="0.35">
      <c r="W427" s="51"/>
      <c r="X427" s="58"/>
      <c r="Y427" s="51"/>
      <c r="Z427" s="58"/>
    </row>
    <row r="428" spans="23:26" hidden="1" x14ac:dyDescent="0.35">
      <c r="W428" s="51"/>
      <c r="X428" s="58"/>
      <c r="Y428" s="51"/>
      <c r="Z428" s="58"/>
    </row>
    <row r="429" spans="23:26" hidden="1" x14ac:dyDescent="0.35">
      <c r="W429" s="51"/>
      <c r="X429" s="61"/>
      <c r="Y429" s="51"/>
      <c r="Z429" s="58"/>
    </row>
    <row r="430" spans="23:26" hidden="1" x14ac:dyDescent="0.35">
      <c r="W430" s="51"/>
      <c r="X430" s="58"/>
      <c r="Y430" s="51"/>
      <c r="Z430" s="58"/>
    </row>
    <row r="431" spans="23:26" hidden="1" x14ac:dyDescent="0.35">
      <c r="W431" s="51"/>
      <c r="X431" s="58"/>
      <c r="Y431" s="51"/>
      <c r="Z431" s="58"/>
    </row>
    <row r="432" spans="23:26" hidden="1" x14ac:dyDescent="0.35">
      <c r="W432" s="51"/>
      <c r="X432" s="58"/>
      <c r="Y432" s="51"/>
      <c r="Z432" s="58"/>
    </row>
    <row r="433" spans="23:26" hidden="1" x14ac:dyDescent="0.35">
      <c r="W433" s="51"/>
      <c r="X433" s="58"/>
      <c r="Y433" s="51"/>
      <c r="Z433" s="58"/>
    </row>
    <row r="434" spans="23:26" hidden="1" x14ac:dyDescent="0.35">
      <c r="W434" s="51"/>
      <c r="X434" s="58"/>
      <c r="Y434" s="51"/>
      <c r="Z434" s="58"/>
    </row>
    <row r="435" spans="23:26" hidden="1" x14ac:dyDescent="0.35">
      <c r="W435" s="51"/>
      <c r="X435" s="58"/>
      <c r="Y435" s="51"/>
      <c r="Z435" s="58"/>
    </row>
    <row r="436" spans="23:26" hidden="1" x14ac:dyDescent="0.35">
      <c r="W436" s="51"/>
      <c r="X436" s="58"/>
      <c r="Y436" s="51"/>
      <c r="Z436" s="58"/>
    </row>
    <row r="437" spans="23:26" hidden="1" x14ac:dyDescent="0.35">
      <c r="W437" s="51"/>
      <c r="X437" s="58"/>
      <c r="Y437" s="51"/>
      <c r="Z437" s="58"/>
    </row>
    <row r="438" spans="23:26" hidden="1" x14ac:dyDescent="0.35">
      <c r="W438" s="51"/>
      <c r="X438" s="58"/>
      <c r="Y438" s="51"/>
      <c r="Z438" s="58"/>
    </row>
    <row r="439" spans="23:26" hidden="1" x14ac:dyDescent="0.35">
      <c r="W439" s="51"/>
      <c r="X439" s="58"/>
      <c r="Y439" s="51"/>
      <c r="Z439" s="58"/>
    </row>
    <row r="440" spans="23:26" hidden="1" x14ac:dyDescent="0.35">
      <c r="W440" s="51"/>
      <c r="X440" s="58"/>
      <c r="Y440" s="51"/>
      <c r="Z440" s="58"/>
    </row>
    <row r="441" spans="23:26" hidden="1" x14ac:dyDescent="0.35">
      <c r="W441" s="51"/>
      <c r="X441" s="58"/>
      <c r="Y441" s="51"/>
      <c r="Z441" s="58"/>
    </row>
    <row r="442" spans="23:26" hidden="1" x14ac:dyDescent="0.35">
      <c r="W442" s="51"/>
      <c r="X442" s="58"/>
      <c r="Y442" s="51"/>
      <c r="Z442" s="58"/>
    </row>
    <row r="443" spans="23:26" hidden="1" x14ac:dyDescent="0.35">
      <c r="W443" s="51"/>
      <c r="X443" s="58"/>
      <c r="Y443" s="51"/>
      <c r="Z443" s="58"/>
    </row>
    <row r="444" spans="23:26" hidden="1" x14ac:dyDescent="0.35">
      <c r="W444" s="51"/>
      <c r="X444" s="58"/>
      <c r="Y444" s="51"/>
      <c r="Z444" s="58"/>
    </row>
    <row r="445" spans="23:26" hidden="1" x14ac:dyDescent="0.35">
      <c r="W445" s="51"/>
      <c r="X445" s="58"/>
      <c r="Y445" s="51"/>
      <c r="Z445" s="58"/>
    </row>
    <row r="446" spans="23:26" hidden="1" x14ac:dyDescent="0.35">
      <c r="W446" s="51"/>
      <c r="X446" s="58"/>
      <c r="Y446" s="51"/>
      <c r="Z446" s="58"/>
    </row>
    <row r="447" spans="23:26" hidden="1" x14ac:dyDescent="0.35">
      <c r="W447" s="51"/>
      <c r="X447" s="58"/>
      <c r="Y447" s="51"/>
      <c r="Z447" s="58"/>
    </row>
    <row r="448" spans="23:26" hidden="1" x14ac:dyDescent="0.35">
      <c r="W448" s="51"/>
      <c r="X448" s="58"/>
      <c r="Y448" s="51"/>
      <c r="Z448" s="58"/>
    </row>
    <row r="449" spans="23:26" hidden="1" x14ac:dyDescent="0.35">
      <c r="W449" s="51"/>
      <c r="X449" s="58"/>
      <c r="Y449" s="51"/>
      <c r="Z449" s="58"/>
    </row>
    <row r="450" spans="23:26" hidden="1" x14ac:dyDescent="0.35">
      <c r="W450" s="51"/>
      <c r="X450" s="58"/>
      <c r="Y450" s="51"/>
      <c r="Z450" s="58"/>
    </row>
    <row r="451" spans="23:26" hidden="1" x14ac:dyDescent="0.35">
      <c r="W451" s="51"/>
      <c r="X451" s="58"/>
      <c r="Y451" s="51"/>
      <c r="Z451" s="58"/>
    </row>
    <row r="452" spans="23:26" hidden="1" x14ac:dyDescent="0.35">
      <c r="W452" s="51"/>
      <c r="X452" s="58"/>
      <c r="Y452" s="51"/>
      <c r="Z452" s="58"/>
    </row>
    <row r="453" spans="23:26" hidden="1" x14ac:dyDescent="0.35">
      <c r="W453" s="51"/>
      <c r="X453" s="58"/>
      <c r="Y453" s="51"/>
      <c r="Z453" s="58"/>
    </row>
    <row r="454" spans="23:26" hidden="1" x14ac:dyDescent="0.35">
      <c r="W454" s="51"/>
      <c r="X454" s="58"/>
      <c r="Y454" s="51"/>
      <c r="Z454" s="58"/>
    </row>
    <row r="455" spans="23:26" hidden="1" x14ac:dyDescent="0.35">
      <c r="W455" s="51"/>
      <c r="X455" s="58"/>
      <c r="Y455" s="51"/>
      <c r="Z455" s="58"/>
    </row>
    <row r="456" spans="23:26" hidden="1" x14ac:dyDescent="0.35">
      <c r="W456" s="51"/>
      <c r="X456" s="58"/>
      <c r="Y456" s="51"/>
      <c r="Z456" s="58"/>
    </row>
    <row r="457" spans="23:26" hidden="1" x14ac:dyDescent="0.35">
      <c r="W457" s="51"/>
      <c r="X457" s="58"/>
      <c r="Y457" s="51"/>
      <c r="Z457" s="58"/>
    </row>
    <row r="458" spans="23:26" hidden="1" x14ac:dyDescent="0.35">
      <c r="W458" s="51"/>
      <c r="X458" s="58"/>
      <c r="Y458" s="51"/>
      <c r="Z458" s="58"/>
    </row>
    <row r="459" spans="23:26" hidden="1" x14ac:dyDescent="0.35">
      <c r="W459" s="51"/>
      <c r="X459" s="58"/>
      <c r="Y459" s="51"/>
      <c r="Z459" s="58"/>
    </row>
    <row r="460" spans="23:26" hidden="1" x14ac:dyDescent="0.35">
      <c r="W460" s="51"/>
      <c r="X460" s="58"/>
      <c r="Y460" s="51"/>
      <c r="Z460" s="58"/>
    </row>
    <row r="461" spans="23:26" hidden="1" x14ac:dyDescent="0.35">
      <c r="W461" s="51"/>
      <c r="X461" s="58"/>
      <c r="Y461" s="51"/>
      <c r="Z461" s="58"/>
    </row>
    <row r="462" spans="23:26" hidden="1" x14ac:dyDescent="0.35">
      <c r="W462" s="51"/>
      <c r="X462" s="58"/>
      <c r="Y462" s="51"/>
      <c r="Z462" s="58"/>
    </row>
    <row r="463" spans="23:26" hidden="1" x14ac:dyDescent="0.35">
      <c r="W463" s="51"/>
      <c r="X463" s="58"/>
      <c r="Y463" s="51"/>
      <c r="Z463" s="58"/>
    </row>
    <row r="464" spans="23:26" hidden="1" x14ac:dyDescent="0.35">
      <c r="W464" s="51"/>
      <c r="X464" s="58"/>
      <c r="Y464" s="51"/>
      <c r="Z464" s="58"/>
    </row>
    <row r="465" spans="23:26" hidden="1" x14ac:dyDescent="0.35">
      <c r="W465" s="51"/>
      <c r="X465" s="58"/>
      <c r="Y465" s="51"/>
      <c r="Z465" s="58"/>
    </row>
    <row r="466" spans="23:26" hidden="1" x14ac:dyDescent="0.35">
      <c r="W466" s="51"/>
      <c r="X466" s="58"/>
      <c r="Y466" s="51"/>
      <c r="Z466" s="58"/>
    </row>
    <row r="467" spans="23:26" hidden="1" x14ac:dyDescent="0.35">
      <c r="W467" s="51"/>
      <c r="X467" s="58"/>
      <c r="Y467" s="51"/>
      <c r="Z467" s="58"/>
    </row>
    <row r="468" spans="23:26" hidden="1" x14ac:dyDescent="0.35">
      <c r="W468" s="51"/>
      <c r="X468" s="58"/>
      <c r="Y468" s="51"/>
      <c r="Z468" s="58"/>
    </row>
    <row r="469" spans="23:26" hidden="1" x14ac:dyDescent="0.35">
      <c r="W469" s="51"/>
      <c r="X469" s="58"/>
      <c r="Y469" s="51"/>
      <c r="Z469" s="58"/>
    </row>
    <row r="470" spans="23:26" hidden="1" x14ac:dyDescent="0.35">
      <c r="W470" s="51"/>
      <c r="X470" s="58"/>
      <c r="Y470" s="51"/>
      <c r="Z470" s="58"/>
    </row>
    <row r="471" spans="23:26" hidden="1" x14ac:dyDescent="0.35">
      <c r="W471" s="51"/>
      <c r="X471" s="58"/>
      <c r="Y471" s="51"/>
      <c r="Z471" s="58"/>
    </row>
    <row r="472" spans="23:26" hidden="1" x14ac:dyDescent="0.35">
      <c r="W472" s="51"/>
      <c r="X472" s="58"/>
      <c r="Y472" s="51"/>
      <c r="Z472" s="58"/>
    </row>
    <row r="473" spans="23:26" hidden="1" x14ac:dyDescent="0.35">
      <c r="W473" s="51"/>
      <c r="X473" s="58"/>
      <c r="Y473" s="51"/>
      <c r="Z473" s="58"/>
    </row>
    <row r="474" spans="23:26" hidden="1" x14ac:dyDescent="0.35">
      <c r="W474" s="51"/>
      <c r="X474" s="58"/>
      <c r="Y474" s="51"/>
      <c r="Z474" s="58"/>
    </row>
    <row r="475" spans="23:26" hidden="1" x14ac:dyDescent="0.35">
      <c r="W475" s="51"/>
      <c r="X475" s="58"/>
      <c r="Y475" s="51"/>
      <c r="Z475" s="58"/>
    </row>
    <row r="476" spans="23:26" hidden="1" x14ac:dyDescent="0.35">
      <c r="W476" s="51"/>
      <c r="X476" s="58"/>
      <c r="Y476" s="51"/>
      <c r="Z476" s="58"/>
    </row>
    <row r="477" spans="23:26" hidden="1" x14ac:dyDescent="0.35">
      <c r="W477" s="51"/>
      <c r="X477" s="58"/>
      <c r="Y477" s="51"/>
      <c r="Z477" s="58"/>
    </row>
    <row r="478" spans="23:26" hidden="1" x14ac:dyDescent="0.35">
      <c r="W478" s="51"/>
      <c r="X478" s="58"/>
      <c r="Y478" s="51"/>
      <c r="Z478" s="58"/>
    </row>
    <row r="479" spans="23:26" hidden="1" x14ac:dyDescent="0.35">
      <c r="W479" s="51"/>
      <c r="X479" s="58"/>
      <c r="Y479" s="51"/>
      <c r="Z479" s="58"/>
    </row>
    <row r="480" spans="23:26" hidden="1" x14ac:dyDescent="0.35">
      <c r="W480" s="51"/>
      <c r="X480" s="58"/>
      <c r="Y480" s="51"/>
      <c r="Z480" s="58"/>
    </row>
    <row r="481" spans="23:26" hidden="1" x14ac:dyDescent="0.35">
      <c r="W481" s="51"/>
      <c r="X481" s="58"/>
      <c r="Y481" s="51"/>
      <c r="Z481" s="58"/>
    </row>
    <row r="482" spans="23:26" hidden="1" x14ac:dyDescent="0.35">
      <c r="W482" s="51"/>
      <c r="X482" s="58"/>
      <c r="Y482" s="51"/>
      <c r="Z482" s="58"/>
    </row>
    <row r="483" spans="23:26" hidden="1" x14ac:dyDescent="0.35">
      <c r="W483" s="51"/>
      <c r="X483" s="58"/>
      <c r="Y483" s="51"/>
      <c r="Z483" s="58"/>
    </row>
    <row r="484" spans="23:26" hidden="1" x14ac:dyDescent="0.35">
      <c r="W484" s="51"/>
      <c r="X484" s="58"/>
      <c r="Y484" s="51"/>
      <c r="Z484" s="58"/>
    </row>
    <row r="485" spans="23:26" hidden="1" x14ac:dyDescent="0.35">
      <c r="W485" s="51"/>
      <c r="X485" s="58"/>
      <c r="Y485" s="51"/>
      <c r="Z485" s="58"/>
    </row>
    <row r="486" spans="23:26" hidden="1" x14ac:dyDescent="0.35">
      <c r="W486" s="51"/>
      <c r="X486" s="58"/>
      <c r="Y486" s="51"/>
      <c r="Z486" s="58"/>
    </row>
    <row r="487" spans="23:26" hidden="1" x14ac:dyDescent="0.35">
      <c r="W487" s="51"/>
      <c r="X487" s="58"/>
      <c r="Y487" s="51"/>
      <c r="Z487" s="58"/>
    </row>
    <row r="488" spans="23:26" hidden="1" x14ac:dyDescent="0.35">
      <c r="W488" s="51"/>
      <c r="X488" s="58"/>
      <c r="Y488" s="51"/>
      <c r="Z488" s="58"/>
    </row>
    <row r="489" spans="23:26" hidden="1" x14ac:dyDescent="0.35">
      <c r="W489" s="51"/>
      <c r="X489" s="58"/>
      <c r="Y489" s="51"/>
      <c r="Z489" s="58"/>
    </row>
    <row r="490" spans="23:26" hidden="1" x14ac:dyDescent="0.35">
      <c r="W490" s="51"/>
      <c r="X490" s="58"/>
      <c r="Y490" s="51"/>
      <c r="Z490" s="58"/>
    </row>
    <row r="491" spans="23:26" hidden="1" x14ac:dyDescent="0.35">
      <c r="W491" s="51"/>
      <c r="X491" s="58"/>
      <c r="Y491" s="51"/>
      <c r="Z491" s="58"/>
    </row>
    <row r="492" spans="23:26" hidden="1" x14ac:dyDescent="0.35">
      <c r="W492" s="51"/>
      <c r="X492" s="58"/>
      <c r="Y492" s="51"/>
      <c r="Z492" s="58"/>
    </row>
    <row r="493" spans="23:26" hidden="1" x14ac:dyDescent="0.35">
      <c r="W493" s="51"/>
      <c r="X493" s="58"/>
      <c r="Y493" s="51"/>
      <c r="Z493" s="58"/>
    </row>
    <row r="494" spans="23:26" hidden="1" x14ac:dyDescent="0.35">
      <c r="W494" s="51"/>
      <c r="X494" s="58"/>
      <c r="Y494" s="51"/>
      <c r="Z494" s="58"/>
    </row>
    <row r="495" spans="23:26" hidden="1" x14ac:dyDescent="0.35">
      <c r="W495" s="51"/>
      <c r="X495" s="58"/>
      <c r="Y495" s="51"/>
      <c r="Z495" s="58"/>
    </row>
    <row r="496" spans="23:26" hidden="1" x14ac:dyDescent="0.35">
      <c r="W496" s="51"/>
      <c r="X496" s="58"/>
      <c r="Y496" s="51"/>
      <c r="Z496" s="58"/>
    </row>
    <row r="497" spans="23:26" hidden="1" x14ac:dyDescent="0.35">
      <c r="W497" s="51"/>
      <c r="X497" s="58"/>
      <c r="Y497" s="51"/>
      <c r="Z497" s="58"/>
    </row>
    <row r="498" spans="23:26" hidden="1" x14ac:dyDescent="0.35">
      <c r="W498" s="51"/>
      <c r="X498" s="58"/>
      <c r="Y498" s="51"/>
      <c r="Z498" s="58"/>
    </row>
    <row r="499" spans="23:26" hidden="1" x14ac:dyDescent="0.35">
      <c r="W499" s="51"/>
      <c r="X499" s="58"/>
      <c r="Y499" s="51"/>
      <c r="Z499" s="58"/>
    </row>
    <row r="500" spans="23:26" hidden="1" x14ac:dyDescent="0.35">
      <c r="W500" s="51"/>
      <c r="X500" s="58"/>
      <c r="Y500" s="51"/>
      <c r="Z500" s="58"/>
    </row>
    <row r="501" spans="23:26" hidden="1" x14ac:dyDescent="0.35">
      <c r="W501" s="51"/>
      <c r="X501" s="58"/>
      <c r="Y501" s="51"/>
      <c r="Z501" s="58"/>
    </row>
    <row r="502" spans="23:26" hidden="1" x14ac:dyDescent="0.35">
      <c r="W502" s="51"/>
      <c r="X502" s="58"/>
      <c r="Y502" s="51"/>
      <c r="Z502" s="58"/>
    </row>
    <row r="503" spans="23:26" hidden="1" x14ac:dyDescent="0.35">
      <c r="W503" s="51"/>
      <c r="X503" s="58"/>
      <c r="Y503" s="51"/>
      <c r="Z503" s="58"/>
    </row>
    <row r="504" spans="23:26" hidden="1" x14ac:dyDescent="0.35">
      <c r="W504" s="51"/>
      <c r="X504" s="58"/>
      <c r="Y504" s="51"/>
      <c r="Z504" s="58"/>
    </row>
    <row r="505" spans="23:26" hidden="1" x14ac:dyDescent="0.35">
      <c r="W505" s="51"/>
      <c r="X505" s="58"/>
      <c r="Y505" s="51"/>
      <c r="Z505" s="58"/>
    </row>
    <row r="506" spans="23:26" hidden="1" x14ac:dyDescent="0.35">
      <c r="W506" s="51"/>
      <c r="X506" s="58"/>
      <c r="Y506" s="51"/>
      <c r="Z506" s="58"/>
    </row>
    <row r="507" spans="23:26" hidden="1" x14ac:dyDescent="0.35">
      <c r="W507" s="51"/>
      <c r="X507" s="58"/>
      <c r="Y507" s="51"/>
      <c r="Z507" s="58"/>
    </row>
    <row r="508" spans="23:26" hidden="1" x14ac:dyDescent="0.35">
      <c r="W508" s="51"/>
      <c r="X508" s="58"/>
      <c r="Y508" s="51"/>
      <c r="Z508" s="58"/>
    </row>
    <row r="509" spans="23:26" hidden="1" x14ac:dyDescent="0.35">
      <c r="W509" s="51"/>
      <c r="X509" s="58"/>
      <c r="Y509" s="51"/>
      <c r="Z509" s="58"/>
    </row>
    <row r="510" spans="23:26" hidden="1" x14ac:dyDescent="0.35">
      <c r="W510" s="51"/>
      <c r="X510" s="58"/>
      <c r="Y510" s="51"/>
      <c r="Z510" s="58"/>
    </row>
    <row r="511" spans="23:26" hidden="1" x14ac:dyDescent="0.35">
      <c r="W511" s="51"/>
      <c r="X511" s="58"/>
      <c r="Y511" s="51"/>
      <c r="Z511" s="58"/>
    </row>
    <row r="512" spans="23:26" hidden="1" x14ac:dyDescent="0.35">
      <c r="W512" s="51"/>
      <c r="X512" s="58"/>
      <c r="Y512" s="51"/>
      <c r="Z512" s="58"/>
    </row>
    <row r="513" spans="23:26" hidden="1" x14ac:dyDescent="0.35">
      <c r="W513" s="51"/>
      <c r="X513" s="58"/>
      <c r="Y513" s="51"/>
      <c r="Z513" s="58"/>
    </row>
    <row r="514" spans="23:26" hidden="1" x14ac:dyDescent="0.35">
      <c r="W514" s="51"/>
      <c r="X514" s="58"/>
      <c r="Y514" s="51"/>
      <c r="Z514" s="58"/>
    </row>
    <row r="515" spans="23:26" hidden="1" x14ac:dyDescent="0.35">
      <c r="W515" s="51"/>
      <c r="X515" s="58"/>
      <c r="Y515" s="51"/>
      <c r="Z515" s="58"/>
    </row>
    <row r="516" spans="23:26" hidden="1" x14ac:dyDescent="0.35">
      <c r="W516" s="51"/>
      <c r="X516" s="58"/>
      <c r="Y516" s="51"/>
      <c r="Z516" s="58"/>
    </row>
    <row r="517" spans="23:26" hidden="1" x14ac:dyDescent="0.35">
      <c r="W517" s="51"/>
      <c r="X517" s="58"/>
      <c r="Y517" s="51"/>
      <c r="Z517" s="58"/>
    </row>
    <row r="518" spans="23:26" hidden="1" x14ac:dyDescent="0.35">
      <c r="W518" s="51"/>
      <c r="X518" s="58"/>
      <c r="Y518" s="51"/>
      <c r="Z518" s="58"/>
    </row>
    <row r="519" spans="23:26" hidden="1" x14ac:dyDescent="0.35">
      <c r="W519" s="51"/>
      <c r="X519" s="58"/>
      <c r="Y519" s="51"/>
      <c r="Z519" s="58"/>
    </row>
    <row r="520" spans="23:26" hidden="1" x14ac:dyDescent="0.35">
      <c r="W520" s="51"/>
      <c r="X520" s="58"/>
      <c r="Y520" s="51"/>
      <c r="Z520" s="58"/>
    </row>
    <row r="521" spans="23:26" hidden="1" x14ac:dyDescent="0.35">
      <c r="W521" s="51"/>
      <c r="X521" s="58"/>
      <c r="Y521" s="51"/>
      <c r="Z521" s="58"/>
    </row>
    <row r="522" spans="23:26" hidden="1" x14ac:dyDescent="0.35">
      <c r="W522" s="51"/>
      <c r="X522" s="58"/>
      <c r="Y522" s="51"/>
      <c r="Z522" s="58"/>
    </row>
    <row r="523" spans="23:26" hidden="1" x14ac:dyDescent="0.35">
      <c r="W523" s="51"/>
      <c r="X523" s="58"/>
      <c r="Y523" s="51"/>
      <c r="Z523" s="58"/>
    </row>
    <row r="524" spans="23:26" hidden="1" x14ac:dyDescent="0.35">
      <c r="W524" s="51"/>
      <c r="X524" s="58"/>
      <c r="Y524" s="51"/>
      <c r="Z524" s="58"/>
    </row>
    <row r="525" spans="23:26" hidden="1" x14ac:dyDescent="0.35">
      <c r="W525" s="51"/>
      <c r="X525" s="58"/>
      <c r="Y525" s="51"/>
      <c r="Z525" s="58"/>
    </row>
    <row r="526" spans="23:26" hidden="1" x14ac:dyDescent="0.35">
      <c r="W526" s="51"/>
      <c r="X526" s="58"/>
      <c r="Y526" s="51"/>
      <c r="Z526" s="58"/>
    </row>
    <row r="527" spans="23:26" hidden="1" x14ac:dyDescent="0.35">
      <c r="W527" s="51"/>
      <c r="X527" s="58"/>
      <c r="Y527" s="51"/>
      <c r="Z527" s="58"/>
    </row>
    <row r="528" spans="23:26" hidden="1" x14ac:dyDescent="0.35">
      <c r="W528" s="51"/>
      <c r="X528" s="58"/>
      <c r="Y528" s="51"/>
      <c r="Z528" s="58"/>
    </row>
    <row r="529" spans="23:26" hidden="1" x14ac:dyDescent="0.35">
      <c r="W529" s="51"/>
      <c r="X529" s="58"/>
      <c r="Y529" s="51"/>
      <c r="Z529" s="58"/>
    </row>
    <row r="530" spans="23:26" hidden="1" x14ac:dyDescent="0.35">
      <c r="W530" s="51"/>
      <c r="X530" s="58"/>
      <c r="Y530" s="51"/>
      <c r="Z530" s="58"/>
    </row>
    <row r="531" spans="23:26" hidden="1" x14ac:dyDescent="0.35">
      <c r="W531" s="51"/>
      <c r="X531" s="58"/>
      <c r="Y531" s="51"/>
      <c r="Z531" s="58"/>
    </row>
    <row r="532" spans="23:26" hidden="1" x14ac:dyDescent="0.35">
      <c r="W532" s="51"/>
      <c r="X532" s="58"/>
      <c r="Y532" s="51"/>
      <c r="Z532" s="58"/>
    </row>
    <row r="533" spans="23:26" hidden="1" x14ac:dyDescent="0.35">
      <c r="W533" s="51"/>
      <c r="X533" s="58"/>
      <c r="Y533" s="51"/>
      <c r="Z533" s="58"/>
    </row>
    <row r="534" spans="23:26" hidden="1" x14ac:dyDescent="0.35">
      <c r="W534" s="51"/>
      <c r="X534" s="58"/>
      <c r="Y534" s="51"/>
      <c r="Z534" s="58"/>
    </row>
    <row r="535" spans="23:26" hidden="1" x14ac:dyDescent="0.35">
      <c r="W535" s="51"/>
      <c r="X535" s="58"/>
      <c r="Y535" s="51"/>
      <c r="Z535" s="58"/>
    </row>
    <row r="536" spans="23:26" hidden="1" x14ac:dyDescent="0.35">
      <c r="W536" s="51"/>
      <c r="X536" s="58"/>
      <c r="Y536" s="51"/>
      <c r="Z536" s="58"/>
    </row>
    <row r="537" spans="23:26" hidden="1" x14ac:dyDescent="0.35">
      <c r="W537" s="51"/>
      <c r="X537" s="58"/>
      <c r="Y537" s="51"/>
      <c r="Z537" s="58"/>
    </row>
    <row r="538" spans="23:26" hidden="1" x14ac:dyDescent="0.35">
      <c r="W538" s="51"/>
      <c r="X538" s="58"/>
      <c r="Y538" s="51"/>
      <c r="Z538" s="58"/>
    </row>
    <row r="539" spans="23:26" hidden="1" x14ac:dyDescent="0.35">
      <c r="W539" s="51"/>
      <c r="X539" s="58"/>
      <c r="Y539" s="51"/>
      <c r="Z539" s="58"/>
    </row>
    <row r="540" spans="23:26" hidden="1" x14ac:dyDescent="0.35">
      <c r="W540" s="51"/>
      <c r="X540" s="58"/>
      <c r="Y540" s="51"/>
      <c r="Z540" s="58"/>
    </row>
    <row r="541" spans="23:26" hidden="1" x14ac:dyDescent="0.35">
      <c r="W541" s="51"/>
      <c r="X541" s="58"/>
      <c r="Y541" s="51"/>
      <c r="Z541" s="58"/>
    </row>
    <row r="542" spans="23:26" hidden="1" x14ac:dyDescent="0.35">
      <c r="W542" s="51"/>
      <c r="X542" s="58"/>
      <c r="Y542" s="51"/>
      <c r="Z542" s="58"/>
    </row>
    <row r="543" spans="23:26" hidden="1" x14ac:dyDescent="0.35">
      <c r="W543" s="51"/>
      <c r="X543" s="58"/>
      <c r="Y543" s="51"/>
      <c r="Z543" s="58"/>
    </row>
    <row r="544" spans="23:26" hidden="1" x14ac:dyDescent="0.35">
      <c r="W544" s="51"/>
      <c r="X544" s="58"/>
      <c r="Y544" s="51"/>
      <c r="Z544" s="58"/>
    </row>
    <row r="545" spans="23:26" hidden="1" x14ac:dyDescent="0.35">
      <c r="W545" s="51"/>
      <c r="X545" s="58"/>
      <c r="Y545" s="51"/>
      <c r="Z545" s="58"/>
    </row>
    <row r="546" spans="23:26" hidden="1" x14ac:dyDescent="0.35">
      <c r="W546" s="51"/>
      <c r="X546" s="58"/>
      <c r="Y546" s="51"/>
      <c r="Z546" s="58"/>
    </row>
    <row r="547" spans="23:26" hidden="1" x14ac:dyDescent="0.35">
      <c r="W547" s="51"/>
      <c r="X547" s="58"/>
      <c r="Y547" s="51"/>
      <c r="Z547" s="58"/>
    </row>
    <row r="548" spans="23:26" hidden="1" x14ac:dyDescent="0.35">
      <c r="W548" s="51"/>
      <c r="X548" s="58"/>
      <c r="Y548" s="51"/>
      <c r="Z548" s="58"/>
    </row>
    <row r="549" spans="23:26" hidden="1" x14ac:dyDescent="0.35">
      <c r="W549" s="51"/>
      <c r="X549" s="58"/>
      <c r="Y549" s="51"/>
      <c r="Z549" s="58"/>
    </row>
    <row r="550" spans="23:26" hidden="1" x14ac:dyDescent="0.35">
      <c r="W550" s="51"/>
      <c r="X550" s="58"/>
      <c r="Y550" s="51"/>
      <c r="Z550" s="58"/>
    </row>
    <row r="551" spans="23:26" hidden="1" x14ac:dyDescent="0.35">
      <c r="W551" s="51"/>
      <c r="X551" s="58"/>
      <c r="Y551" s="51"/>
      <c r="Z551" s="58"/>
    </row>
    <row r="552" spans="23:26" hidden="1" x14ac:dyDescent="0.35">
      <c r="W552" s="51"/>
      <c r="X552" s="58"/>
      <c r="Y552" s="51"/>
      <c r="Z552" s="58"/>
    </row>
    <row r="553" spans="23:26" hidden="1" x14ac:dyDescent="0.35">
      <c r="W553" s="51"/>
      <c r="X553" s="58"/>
      <c r="Y553" s="51"/>
      <c r="Z553" s="58"/>
    </row>
    <row r="554" spans="23:26" hidden="1" x14ac:dyDescent="0.35">
      <c r="W554" s="51"/>
      <c r="X554" s="58"/>
      <c r="Y554" s="51"/>
      <c r="Z554" s="58"/>
    </row>
    <row r="555" spans="23:26" hidden="1" x14ac:dyDescent="0.35">
      <c r="W555" s="51"/>
      <c r="X555" s="58"/>
      <c r="Y555" s="51"/>
      <c r="Z555" s="58"/>
    </row>
    <row r="556" spans="23:26" hidden="1" x14ac:dyDescent="0.35">
      <c r="W556" s="51"/>
      <c r="X556" s="58"/>
      <c r="Y556" s="51"/>
      <c r="Z556" s="58"/>
    </row>
    <row r="557" spans="23:26" hidden="1" x14ac:dyDescent="0.35">
      <c r="W557" s="51"/>
      <c r="X557" s="58"/>
      <c r="Y557" s="51"/>
      <c r="Z557" s="58"/>
    </row>
    <row r="558" spans="23:26" hidden="1" x14ac:dyDescent="0.35">
      <c r="W558" s="51"/>
      <c r="X558" s="58"/>
      <c r="Y558" s="51"/>
      <c r="Z558" s="58"/>
    </row>
    <row r="559" spans="23:26" hidden="1" x14ac:dyDescent="0.35">
      <c r="W559" s="51"/>
      <c r="X559" s="58"/>
      <c r="Y559" s="51"/>
      <c r="Z559" s="58"/>
    </row>
    <row r="560" spans="23:26" hidden="1" x14ac:dyDescent="0.35">
      <c r="W560" s="51"/>
      <c r="X560" s="58"/>
      <c r="Y560" s="51"/>
      <c r="Z560" s="58"/>
    </row>
    <row r="561" spans="23:26" hidden="1" x14ac:dyDescent="0.35">
      <c r="W561" s="51"/>
      <c r="X561" s="58"/>
      <c r="Y561" s="51"/>
      <c r="Z561" s="58"/>
    </row>
    <row r="562" spans="23:26" hidden="1" x14ac:dyDescent="0.35">
      <c r="W562" s="51"/>
      <c r="X562" s="58"/>
      <c r="Y562" s="51"/>
      <c r="Z562" s="58"/>
    </row>
    <row r="563" spans="23:26" hidden="1" x14ac:dyDescent="0.35">
      <c r="W563" s="51"/>
      <c r="X563" s="58"/>
      <c r="Y563" s="51"/>
      <c r="Z563" s="58"/>
    </row>
    <row r="564" spans="23:26" hidden="1" x14ac:dyDescent="0.35">
      <c r="W564" s="51"/>
      <c r="X564" s="58"/>
      <c r="Y564" s="51"/>
      <c r="Z564" s="58"/>
    </row>
    <row r="565" spans="23:26" hidden="1" x14ac:dyDescent="0.35">
      <c r="W565" s="51"/>
      <c r="X565" s="58"/>
      <c r="Y565" s="51"/>
      <c r="Z565" s="58"/>
    </row>
    <row r="566" spans="23:26" hidden="1" x14ac:dyDescent="0.35">
      <c r="W566" s="51"/>
      <c r="X566" s="58"/>
      <c r="Y566" s="51"/>
      <c r="Z566" s="58"/>
    </row>
    <row r="567" spans="23:26" hidden="1" x14ac:dyDescent="0.35">
      <c r="W567" s="51"/>
      <c r="X567" s="58"/>
      <c r="Y567" s="51"/>
      <c r="Z567" s="58"/>
    </row>
    <row r="568" spans="23:26" hidden="1" x14ac:dyDescent="0.35">
      <c r="W568" s="51"/>
      <c r="X568" s="58"/>
      <c r="Y568" s="51"/>
      <c r="Z568" s="58"/>
    </row>
    <row r="569" spans="23:26" hidden="1" x14ac:dyDescent="0.35">
      <c r="W569" s="51"/>
      <c r="X569" s="58"/>
      <c r="Y569" s="51"/>
      <c r="Z569" s="58"/>
    </row>
    <row r="570" spans="23:26" hidden="1" x14ac:dyDescent="0.35">
      <c r="W570" s="51"/>
      <c r="X570" s="58"/>
      <c r="Y570" s="51"/>
      <c r="Z570" s="58"/>
    </row>
    <row r="571" spans="23:26" hidden="1" x14ac:dyDescent="0.35">
      <c r="W571" s="51"/>
      <c r="X571" s="58"/>
      <c r="Y571" s="51"/>
      <c r="Z571" s="58"/>
    </row>
    <row r="572" spans="23:26" hidden="1" x14ac:dyDescent="0.35">
      <c r="W572" s="51"/>
      <c r="X572" s="58"/>
      <c r="Y572" s="51"/>
      <c r="Z572" s="58"/>
    </row>
    <row r="573" spans="23:26" hidden="1" x14ac:dyDescent="0.35">
      <c r="W573" s="51"/>
      <c r="X573" s="58"/>
      <c r="Y573" s="51"/>
      <c r="Z573" s="58"/>
    </row>
    <row r="574" spans="23:26" hidden="1" x14ac:dyDescent="0.35">
      <c r="W574" s="51"/>
      <c r="X574" s="58"/>
      <c r="Y574" s="51"/>
      <c r="Z574" s="58"/>
    </row>
    <row r="575" spans="23:26" hidden="1" x14ac:dyDescent="0.35">
      <c r="W575" s="51"/>
      <c r="X575" s="58"/>
      <c r="Y575" s="51"/>
      <c r="Z575" s="58"/>
    </row>
    <row r="576" spans="23:26" hidden="1" x14ac:dyDescent="0.35">
      <c r="W576" s="51"/>
      <c r="X576" s="58"/>
      <c r="Y576" s="51"/>
      <c r="Z576" s="58"/>
    </row>
    <row r="577" spans="23:26" hidden="1" x14ac:dyDescent="0.35">
      <c r="W577" s="51"/>
      <c r="X577" s="58"/>
      <c r="Y577" s="51"/>
      <c r="Z577" s="58"/>
    </row>
    <row r="578" spans="23:26" hidden="1" x14ac:dyDescent="0.35">
      <c r="W578" s="51"/>
      <c r="X578" s="58"/>
      <c r="Y578" s="51"/>
      <c r="Z578" s="58"/>
    </row>
    <row r="579" spans="23:26" hidden="1" x14ac:dyDescent="0.35">
      <c r="W579" s="51"/>
      <c r="X579" s="58"/>
      <c r="Y579" s="51"/>
      <c r="Z579" s="58"/>
    </row>
    <row r="580" spans="23:26" hidden="1" x14ac:dyDescent="0.35">
      <c r="W580" s="51"/>
      <c r="X580" s="58"/>
      <c r="Y580" s="51"/>
      <c r="Z580" s="58"/>
    </row>
    <row r="581" spans="23:26" hidden="1" x14ac:dyDescent="0.35">
      <c r="W581" s="51"/>
      <c r="X581" s="58"/>
      <c r="Y581" s="51"/>
      <c r="Z581" s="58"/>
    </row>
    <row r="582" spans="23:26" hidden="1" x14ac:dyDescent="0.35">
      <c r="W582" s="51"/>
      <c r="X582" s="58"/>
      <c r="Y582" s="51"/>
      <c r="Z582" s="58"/>
    </row>
    <row r="583" spans="23:26" hidden="1" x14ac:dyDescent="0.35">
      <c r="W583" s="51"/>
      <c r="X583" s="58"/>
      <c r="Y583" s="51"/>
      <c r="Z583" s="58"/>
    </row>
    <row r="584" spans="23:26" hidden="1" x14ac:dyDescent="0.35">
      <c r="W584" s="51"/>
      <c r="X584" s="58"/>
      <c r="Y584" s="51"/>
      <c r="Z584" s="58"/>
    </row>
    <row r="585" spans="23:26" hidden="1" x14ac:dyDescent="0.35">
      <c r="W585" s="51"/>
      <c r="X585" s="58"/>
      <c r="Y585" s="51"/>
      <c r="Z585" s="58"/>
    </row>
    <row r="586" spans="23:26" hidden="1" x14ac:dyDescent="0.35">
      <c r="W586" s="51"/>
      <c r="X586" s="58"/>
      <c r="Y586" s="51"/>
      <c r="Z586" s="58"/>
    </row>
    <row r="587" spans="23:26" hidden="1" x14ac:dyDescent="0.35">
      <c r="W587" s="51"/>
      <c r="X587" s="58"/>
      <c r="Y587" s="51"/>
      <c r="Z587" s="58"/>
    </row>
    <row r="588" spans="23:26" hidden="1" x14ac:dyDescent="0.35">
      <c r="W588" s="51"/>
      <c r="X588" s="58"/>
      <c r="Y588" s="51"/>
      <c r="Z588" s="58"/>
    </row>
    <row r="589" spans="23:26" hidden="1" x14ac:dyDescent="0.35">
      <c r="W589" s="51"/>
      <c r="X589" s="58"/>
      <c r="Y589" s="51"/>
      <c r="Z589" s="58"/>
    </row>
    <row r="590" spans="23:26" hidden="1" x14ac:dyDescent="0.35">
      <c r="W590" s="51"/>
      <c r="X590" s="58"/>
      <c r="Y590" s="51"/>
      <c r="Z590" s="58"/>
    </row>
    <row r="591" spans="23:26" hidden="1" x14ac:dyDescent="0.35">
      <c r="W591" s="51"/>
      <c r="X591" s="58"/>
      <c r="Y591" s="51"/>
      <c r="Z591" s="58"/>
    </row>
    <row r="592" spans="23:26" hidden="1" x14ac:dyDescent="0.35">
      <c r="W592" s="51"/>
      <c r="X592" s="58"/>
      <c r="Y592" s="51"/>
      <c r="Z592" s="58"/>
    </row>
    <row r="593" spans="23:26" hidden="1" x14ac:dyDescent="0.35">
      <c r="W593" s="51"/>
      <c r="X593" s="58"/>
      <c r="Y593" s="51"/>
      <c r="Z593" s="58"/>
    </row>
    <row r="594" spans="23:26" hidden="1" x14ac:dyDescent="0.35">
      <c r="W594" s="51"/>
      <c r="X594" s="58"/>
      <c r="Y594" s="51"/>
      <c r="Z594" s="58"/>
    </row>
    <row r="595" spans="23:26" hidden="1" x14ac:dyDescent="0.35">
      <c r="W595" s="51"/>
      <c r="X595" s="58"/>
      <c r="Y595" s="51"/>
      <c r="Z595" s="58"/>
    </row>
    <row r="596" spans="23:26" hidden="1" x14ac:dyDescent="0.35">
      <c r="W596" s="51"/>
      <c r="X596" s="58"/>
      <c r="Y596" s="51"/>
      <c r="Z596" s="58"/>
    </row>
    <row r="597" spans="23:26" hidden="1" x14ac:dyDescent="0.35">
      <c r="W597" s="51"/>
      <c r="X597" s="58"/>
      <c r="Y597" s="51"/>
      <c r="Z597" s="58"/>
    </row>
    <row r="598" spans="23:26" hidden="1" x14ac:dyDescent="0.35">
      <c r="W598" s="51"/>
      <c r="X598" s="58"/>
      <c r="Y598" s="51"/>
      <c r="Z598" s="58"/>
    </row>
    <row r="599" spans="23:26" hidden="1" x14ac:dyDescent="0.35">
      <c r="W599" s="51"/>
      <c r="X599" s="58"/>
      <c r="Y599" s="51"/>
      <c r="Z599" s="58"/>
    </row>
    <row r="600" spans="23:26" hidden="1" x14ac:dyDescent="0.35">
      <c r="W600" s="51"/>
      <c r="X600" s="58"/>
      <c r="Y600" s="51"/>
      <c r="Z600" s="58"/>
    </row>
    <row r="601" spans="23:26" hidden="1" x14ac:dyDescent="0.35">
      <c r="W601" s="51"/>
      <c r="X601" s="58"/>
      <c r="Y601" s="51"/>
      <c r="Z601" s="58"/>
    </row>
    <row r="602" spans="23:26" hidden="1" x14ac:dyDescent="0.35">
      <c r="W602" s="51"/>
      <c r="X602" s="58"/>
      <c r="Y602" s="51"/>
      <c r="Z602" s="58"/>
    </row>
    <row r="603" spans="23:26" hidden="1" x14ac:dyDescent="0.35">
      <c r="W603" s="51"/>
      <c r="X603" s="58"/>
      <c r="Y603" s="51"/>
      <c r="Z603" s="58"/>
    </row>
    <row r="604" spans="23:26" hidden="1" x14ac:dyDescent="0.35">
      <c r="W604" s="51"/>
      <c r="X604" s="58"/>
      <c r="Y604" s="51"/>
      <c r="Z604" s="58"/>
    </row>
    <row r="605" spans="23:26" hidden="1" x14ac:dyDescent="0.35">
      <c r="W605" s="51"/>
      <c r="X605" s="58"/>
      <c r="Y605" s="51"/>
      <c r="Z605" s="58"/>
    </row>
    <row r="606" spans="23:26" hidden="1" x14ac:dyDescent="0.35">
      <c r="W606" s="51"/>
      <c r="X606" s="58"/>
      <c r="Y606" s="51"/>
      <c r="Z606" s="58"/>
    </row>
    <row r="607" spans="23:26" hidden="1" x14ac:dyDescent="0.35">
      <c r="W607" s="51"/>
      <c r="X607" s="58"/>
      <c r="Y607" s="51"/>
      <c r="Z607" s="58"/>
    </row>
    <row r="608" spans="23:26" hidden="1" x14ac:dyDescent="0.35">
      <c r="W608" s="51"/>
      <c r="X608" s="58"/>
      <c r="Y608" s="51"/>
      <c r="Z608" s="58"/>
    </row>
    <row r="609" spans="23:26" hidden="1" x14ac:dyDescent="0.35">
      <c r="W609" s="51"/>
      <c r="X609" s="58"/>
      <c r="Y609" s="51"/>
      <c r="Z609" s="58"/>
    </row>
    <row r="610" spans="23:26" hidden="1" x14ac:dyDescent="0.35">
      <c r="W610" s="51"/>
      <c r="X610" s="58"/>
      <c r="Y610" s="51"/>
      <c r="Z610" s="58"/>
    </row>
    <row r="611" spans="23:26" hidden="1" x14ac:dyDescent="0.35">
      <c r="W611" s="51"/>
      <c r="X611" s="58"/>
      <c r="Y611" s="51"/>
      <c r="Z611" s="58"/>
    </row>
    <row r="612" spans="23:26" hidden="1" x14ac:dyDescent="0.35">
      <c r="W612" s="51"/>
      <c r="X612" s="58"/>
      <c r="Y612" s="51"/>
      <c r="Z612" s="58"/>
    </row>
    <row r="613" spans="23:26" hidden="1" x14ac:dyDescent="0.35">
      <c r="W613" s="51"/>
      <c r="X613" s="58"/>
      <c r="Y613" s="51"/>
      <c r="Z613" s="58"/>
    </row>
    <row r="614" spans="23:26" hidden="1" x14ac:dyDescent="0.35">
      <c r="W614" s="51"/>
      <c r="X614" s="58"/>
      <c r="Y614" s="51"/>
      <c r="Z614" s="58"/>
    </row>
    <row r="615" spans="23:26" hidden="1" x14ac:dyDescent="0.35">
      <c r="W615" s="51"/>
      <c r="X615" s="58"/>
      <c r="Y615" s="51"/>
      <c r="Z615" s="58"/>
    </row>
    <row r="616" spans="23:26" hidden="1" x14ac:dyDescent="0.35">
      <c r="W616" s="51"/>
      <c r="X616" s="58"/>
      <c r="Y616" s="51"/>
      <c r="Z616" s="58"/>
    </row>
    <row r="617" spans="23:26" hidden="1" x14ac:dyDescent="0.35">
      <c r="W617" s="51"/>
      <c r="X617" s="58"/>
      <c r="Y617" s="51"/>
      <c r="Z617" s="58"/>
    </row>
    <row r="618" spans="23:26" hidden="1" x14ac:dyDescent="0.35">
      <c r="W618" s="51"/>
      <c r="X618" s="58"/>
      <c r="Y618" s="51"/>
      <c r="Z618" s="58"/>
    </row>
    <row r="619" spans="23:26" hidden="1" x14ac:dyDescent="0.35">
      <c r="W619" s="51"/>
      <c r="X619" s="58"/>
      <c r="Y619" s="51"/>
      <c r="Z619" s="58"/>
    </row>
    <row r="620" spans="23:26" hidden="1" x14ac:dyDescent="0.35">
      <c r="W620" s="51"/>
      <c r="X620" s="58"/>
      <c r="Y620" s="51"/>
      <c r="Z620" s="58"/>
    </row>
    <row r="621" spans="23:26" hidden="1" x14ac:dyDescent="0.35">
      <c r="W621" s="51"/>
      <c r="X621" s="58"/>
      <c r="Y621" s="51"/>
      <c r="Z621" s="58"/>
    </row>
    <row r="622" spans="23:26" hidden="1" x14ac:dyDescent="0.35">
      <c r="W622" s="51"/>
      <c r="X622" s="58"/>
      <c r="Y622" s="51"/>
      <c r="Z622" s="58"/>
    </row>
    <row r="623" spans="23:26" hidden="1" x14ac:dyDescent="0.35">
      <c r="W623" s="51"/>
      <c r="X623" s="58"/>
      <c r="Y623" s="51"/>
      <c r="Z623" s="58"/>
    </row>
    <row r="624" spans="23:26" hidden="1" x14ac:dyDescent="0.35">
      <c r="W624" s="51"/>
      <c r="X624" s="58"/>
      <c r="Y624" s="51"/>
      <c r="Z624" s="58"/>
    </row>
    <row r="625" spans="23:26" hidden="1" x14ac:dyDescent="0.35">
      <c r="W625" s="51"/>
      <c r="X625" s="58"/>
      <c r="Y625" s="51"/>
      <c r="Z625" s="58"/>
    </row>
    <row r="626" spans="23:26" hidden="1" x14ac:dyDescent="0.35">
      <c r="W626" s="51"/>
      <c r="X626" s="58"/>
      <c r="Y626" s="51"/>
      <c r="Z626" s="58"/>
    </row>
    <row r="627" spans="23:26" hidden="1" x14ac:dyDescent="0.35">
      <c r="W627" s="51"/>
      <c r="X627" s="58"/>
      <c r="Y627" s="51"/>
      <c r="Z627" s="58"/>
    </row>
    <row r="628" spans="23:26" hidden="1" x14ac:dyDescent="0.35">
      <c r="W628" s="51"/>
      <c r="X628" s="58"/>
      <c r="Y628" s="51"/>
      <c r="Z628" s="58"/>
    </row>
    <row r="629" spans="23:26" hidden="1" x14ac:dyDescent="0.35">
      <c r="W629" s="51"/>
      <c r="X629" s="58"/>
      <c r="Y629" s="51"/>
      <c r="Z629" s="58"/>
    </row>
    <row r="630" spans="23:26" hidden="1" x14ac:dyDescent="0.35">
      <c r="W630" s="51"/>
      <c r="X630" s="58"/>
      <c r="Y630" s="51"/>
      <c r="Z630" s="58"/>
    </row>
    <row r="631" spans="23:26" hidden="1" x14ac:dyDescent="0.35">
      <c r="W631" s="51"/>
      <c r="X631" s="58"/>
      <c r="Y631" s="51"/>
      <c r="Z631" s="58"/>
    </row>
    <row r="632" spans="23:26" hidden="1" x14ac:dyDescent="0.35">
      <c r="W632" s="51"/>
      <c r="X632" s="58"/>
      <c r="Y632" s="51"/>
      <c r="Z632" s="58"/>
    </row>
    <row r="633" spans="23:26" hidden="1" x14ac:dyDescent="0.35">
      <c r="W633" s="51"/>
      <c r="X633" s="58"/>
      <c r="Y633" s="51"/>
      <c r="Z633" s="58"/>
    </row>
    <row r="634" spans="23:26" hidden="1" x14ac:dyDescent="0.35">
      <c r="W634" s="51"/>
      <c r="X634" s="58"/>
      <c r="Y634" s="51"/>
      <c r="Z634" s="58"/>
    </row>
    <row r="635" spans="23:26" hidden="1" x14ac:dyDescent="0.35">
      <c r="W635" s="51"/>
      <c r="X635" s="58"/>
      <c r="Y635" s="51"/>
      <c r="Z635" s="58"/>
    </row>
    <row r="636" spans="23:26" hidden="1" x14ac:dyDescent="0.35">
      <c r="W636" s="51"/>
      <c r="X636" s="58"/>
      <c r="Y636" s="51"/>
      <c r="Z636" s="58"/>
    </row>
    <row r="637" spans="23:26" hidden="1" x14ac:dyDescent="0.35">
      <c r="W637" s="51"/>
      <c r="X637" s="58"/>
      <c r="Y637" s="51"/>
      <c r="Z637" s="58"/>
    </row>
    <row r="638" spans="23:26" hidden="1" x14ac:dyDescent="0.35">
      <c r="W638" s="51"/>
      <c r="X638" s="58"/>
      <c r="Y638" s="51"/>
      <c r="Z638" s="58"/>
    </row>
    <row r="639" spans="23:26" hidden="1" x14ac:dyDescent="0.35">
      <c r="W639" s="51"/>
      <c r="X639" s="58"/>
      <c r="Y639" s="51"/>
      <c r="Z639" s="58"/>
    </row>
    <row r="640" spans="23:26" hidden="1" x14ac:dyDescent="0.35">
      <c r="W640" s="51"/>
      <c r="X640" s="58"/>
      <c r="Y640" s="51"/>
      <c r="Z640" s="58"/>
    </row>
    <row r="641" spans="23:26" hidden="1" x14ac:dyDescent="0.35">
      <c r="W641" s="51"/>
      <c r="X641" s="58"/>
      <c r="Y641" s="51"/>
      <c r="Z641" s="58"/>
    </row>
    <row r="642" spans="23:26" hidden="1" x14ac:dyDescent="0.35">
      <c r="W642" s="51"/>
      <c r="X642" s="58"/>
      <c r="Y642" s="51"/>
      <c r="Z642" s="58"/>
    </row>
    <row r="643" spans="23:26" hidden="1" x14ac:dyDescent="0.35">
      <c r="W643" s="51"/>
      <c r="X643" s="58"/>
      <c r="Y643" s="51"/>
      <c r="Z643" s="58"/>
    </row>
    <row r="644" spans="23:26" hidden="1" x14ac:dyDescent="0.35">
      <c r="W644" s="51"/>
      <c r="X644" s="58"/>
      <c r="Y644" s="51"/>
      <c r="Z644" s="58"/>
    </row>
    <row r="645" spans="23:26" hidden="1" x14ac:dyDescent="0.35">
      <c r="W645" s="51"/>
      <c r="X645" s="58"/>
      <c r="Y645" s="51"/>
      <c r="Z645" s="58"/>
    </row>
    <row r="646" spans="23:26" hidden="1" x14ac:dyDescent="0.35">
      <c r="W646" s="51"/>
      <c r="X646" s="58"/>
      <c r="Y646" s="51"/>
      <c r="Z646" s="58"/>
    </row>
    <row r="647" spans="23:26" hidden="1" x14ac:dyDescent="0.35">
      <c r="W647" s="51"/>
      <c r="X647" s="58"/>
      <c r="Y647" s="51"/>
      <c r="Z647" s="58"/>
    </row>
    <row r="648" spans="23:26" hidden="1" x14ac:dyDescent="0.35">
      <c r="W648" s="51"/>
      <c r="X648" s="58"/>
      <c r="Y648" s="51"/>
      <c r="Z648" s="58"/>
    </row>
    <row r="649" spans="23:26" hidden="1" x14ac:dyDescent="0.35">
      <c r="W649" s="51"/>
      <c r="X649" s="58"/>
      <c r="Y649" s="51"/>
      <c r="Z649" s="58"/>
    </row>
    <row r="650" spans="23:26" hidden="1" x14ac:dyDescent="0.35">
      <c r="W650" s="51"/>
      <c r="X650" s="58"/>
      <c r="Y650" s="51"/>
      <c r="Z650" s="58"/>
    </row>
    <row r="651" spans="23:26" hidden="1" x14ac:dyDescent="0.35">
      <c r="W651" s="51"/>
      <c r="X651" s="58"/>
      <c r="Y651" s="51"/>
      <c r="Z651" s="58"/>
    </row>
    <row r="652" spans="23:26" hidden="1" x14ac:dyDescent="0.35">
      <c r="W652" s="51"/>
      <c r="X652" s="58"/>
      <c r="Y652" s="51"/>
      <c r="Z652" s="58"/>
    </row>
    <row r="653" spans="23:26" hidden="1" x14ac:dyDescent="0.35">
      <c r="W653" s="51"/>
      <c r="X653" s="58"/>
      <c r="Y653" s="51"/>
      <c r="Z653" s="58"/>
    </row>
    <row r="654" spans="23:26" hidden="1" x14ac:dyDescent="0.35">
      <c r="W654" s="51"/>
      <c r="X654" s="58"/>
      <c r="Y654" s="51"/>
      <c r="Z654" s="58"/>
    </row>
    <row r="655" spans="23:26" hidden="1" x14ac:dyDescent="0.35">
      <c r="W655" s="51"/>
      <c r="X655" s="58"/>
      <c r="Y655" s="51"/>
      <c r="Z655" s="58"/>
    </row>
    <row r="656" spans="23:26" hidden="1" x14ac:dyDescent="0.35">
      <c r="W656" s="51"/>
      <c r="X656" s="58"/>
      <c r="Y656" s="51"/>
      <c r="Z656" s="58"/>
    </row>
    <row r="657" spans="23:26" hidden="1" x14ac:dyDescent="0.35">
      <c r="W657" s="51"/>
      <c r="X657" s="58"/>
      <c r="Y657" s="51"/>
      <c r="Z657" s="58"/>
    </row>
    <row r="658" spans="23:26" hidden="1" x14ac:dyDescent="0.35">
      <c r="W658" s="51"/>
      <c r="X658" s="58"/>
      <c r="Y658" s="51"/>
      <c r="Z658" s="58"/>
    </row>
    <row r="659" spans="23:26" hidden="1" x14ac:dyDescent="0.35">
      <c r="W659" s="51"/>
      <c r="X659" s="58"/>
      <c r="Y659" s="51"/>
      <c r="Z659" s="58"/>
    </row>
    <row r="660" spans="23:26" hidden="1" x14ac:dyDescent="0.35">
      <c r="W660" s="51"/>
      <c r="X660" s="58"/>
      <c r="Y660" s="51"/>
      <c r="Z660" s="58"/>
    </row>
    <row r="661" spans="23:26" hidden="1" x14ac:dyDescent="0.35">
      <c r="W661" s="51"/>
      <c r="X661" s="58"/>
      <c r="Y661" s="51"/>
      <c r="Z661" s="58"/>
    </row>
    <row r="662" spans="23:26" hidden="1" x14ac:dyDescent="0.35">
      <c r="W662" s="51"/>
      <c r="X662" s="58"/>
      <c r="Y662" s="51"/>
      <c r="Z662" s="58"/>
    </row>
    <row r="663" spans="23:26" hidden="1" x14ac:dyDescent="0.35">
      <c r="W663" s="51"/>
      <c r="X663" s="58"/>
      <c r="Y663" s="51"/>
      <c r="Z663" s="58"/>
    </row>
    <row r="664" spans="23:26" hidden="1" x14ac:dyDescent="0.35">
      <c r="W664" s="51"/>
      <c r="X664" s="58"/>
      <c r="Y664" s="51"/>
      <c r="Z664" s="58"/>
    </row>
    <row r="665" spans="23:26" hidden="1" x14ac:dyDescent="0.35">
      <c r="W665" s="51"/>
      <c r="X665" s="58"/>
      <c r="Y665" s="51"/>
      <c r="Z665" s="58"/>
    </row>
    <row r="666" spans="23:26" hidden="1" x14ac:dyDescent="0.35">
      <c r="W666" s="51"/>
      <c r="X666" s="58"/>
      <c r="Y666" s="51"/>
      <c r="Z666" s="58"/>
    </row>
    <row r="667" spans="23:26" hidden="1" x14ac:dyDescent="0.35">
      <c r="W667" s="51"/>
      <c r="X667" s="58"/>
      <c r="Y667" s="51"/>
      <c r="Z667" s="58"/>
    </row>
    <row r="668" spans="23:26" hidden="1" x14ac:dyDescent="0.35">
      <c r="W668" s="51"/>
      <c r="X668" s="58"/>
      <c r="Y668" s="51"/>
      <c r="Z668" s="58"/>
    </row>
    <row r="669" spans="23:26" hidden="1" x14ac:dyDescent="0.35">
      <c r="W669" s="51"/>
      <c r="X669" s="58"/>
      <c r="Y669" s="51"/>
      <c r="Z669" s="58"/>
    </row>
    <row r="670" spans="23:26" hidden="1" x14ac:dyDescent="0.35">
      <c r="W670" s="51"/>
      <c r="X670" s="58"/>
      <c r="Y670" s="51"/>
      <c r="Z670" s="58"/>
    </row>
    <row r="671" spans="23:26" hidden="1" x14ac:dyDescent="0.35">
      <c r="W671" s="51"/>
      <c r="X671" s="58"/>
      <c r="Y671" s="51"/>
      <c r="Z671" s="58"/>
    </row>
    <row r="672" spans="23:26" hidden="1" x14ac:dyDescent="0.35">
      <c r="W672" s="51"/>
      <c r="X672" s="58"/>
      <c r="Y672" s="51"/>
      <c r="Z672" s="58"/>
    </row>
    <row r="673" spans="23:26" hidden="1" x14ac:dyDescent="0.35">
      <c r="W673" s="51"/>
      <c r="X673" s="58"/>
      <c r="Y673" s="51"/>
      <c r="Z673" s="58"/>
    </row>
    <row r="674" spans="23:26" hidden="1" x14ac:dyDescent="0.35">
      <c r="W674" s="51"/>
      <c r="X674" s="58"/>
      <c r="Y674" s="51"/>
      <c r="Z674" s="58"/>
    </row>
    <row r="675" spans="23:26" hidden="1" x14ac:dyDescent="0.35">
      <c r="W675" s="51"/>
      <c r="X675" s="58"/>
      <c r="Y675" s="51"/>
      <c r="Z675" s="58"/>
    </row>
    <row r="676" spans="23:26" hidden="1" x14ac:dyDescent="0.35">
      <c r="W676" s="51"/>
      <c r="X676" s="61"/>
      <c r="Y676" s="51"/>
      <c r="Z676" s="58"/>
    </row>
    <row r="677" spans="23:26" hidden="1" x14ac:dyDescent="0.35">
      <c r="W677" s="51"/>
      <c r="X677" s="61"/>
      <c r="Y677" s="51"/>
      <c r="Z677" s="58"/>
    </row>
    <row r="678" spans="23:26" hidden="1" x14ac:dyDescent="0.35">
      <c r="W678" s="51"/>
      <c r="X678" s="61"/>
      <c r="Y678" s="51"/>
      <c r="Z678" s="58"/>
    </row>
    <row r="679" spans="23:26" hidden="1" x14ac:dyDescent="0.35">
      <c r="W679" s="51"/>
      <c r="X679" s="61"/>
      <c r="Y679" s="51"/>
      <c r="Z679" s="58"/>
    </row>
    <row r="680" spans="23:26" hidden="1" x14ac:dyDescent="0.35">
      <c r="W680" s="51"/>
      <c r="X680" s="61"/>
      <c r="Y680" s="51"/>
      <c r="Z680" s="58"/>
    </row>
    <row r="681" spans="23:26" hidden="1" x14ac:dyDescent="0.35">
      <c r="W681" s="51"/>
      <c r="X681" s="61"/>
      <c r="Y681" s="51"/>
      <c r="Z681" s="58"/>
    </row>
    <row r="682" spans="23:26" hidden="1" x14ac:dyDescent="0.35">
      <c r="W682" s="51"/>
      <c r="X682" s="61"/>
      <c r="Y682" s="51"/>
      <c r="Z682" s="58"/>
    </row>
    <row r="683" spans="23:26" hidden="1" x14ac:dyDescent="0.35">
      <c r="W683" s="51"/>
      <c r="X683" s="61"/>
      <c r="Y683" s="51"/>
      <c r="Z683" s="58"/>
    </row>
    <row r="684" spans="23:26" hidden="1" x14ac:dyDescent="0.35">
      <c r="W684" s="51"/>
      <c r="X684" s="61"/>
      <c r="Y684" s="51"/>
      <c r="Z684" s="58"/>
    </row>
    <row r="685" spans="23:26" hidden="1" x14ac:dyDescent="0.35">
      <c r="W685" s="51"/>
      <c r="X685" s="61"/>
      <c r="Y685" s="51"/>
      <c r="Z685" s="58"/>
    </row>
    <row r="686" spans="23:26" hidden="1" x14ac:dyDescent="0.35">
      <c r="W686" s="51"/>
      <c r="X686" s="61"/>
      <c r="Y686" s="51"/>
      <c r="Z686" s="58"/>
    </row>
    <row r="687" spans="23:26" hidden="1" x14ac:dyDescent="0.35">
      <c r="W687" s="51"/>
      <c r="X687" s="61"/>
      <c r="Y687" s="51"/>
      <c r="Z687" s="58"/>
    </row>
    <row r="688" spans="23:26" hidden="1" x14ac:dyDescent="0.35">
      <c r="W688" s="51"/>
      <c r="X688" s="61"/>
      <c r="Y688" s="51"/>
      <c r="Z688" s="58"/>
    </row>
    <row r="689" spans="23:26" hidden="1" x14ac:dyDescent="0.35">
      <c r="W689" s="51"/>
      <c r="X689" s="61"/>
      <c r="Y689" s="51"/>
      <c r="Z689" s="58"/>
    </row>
    <row r="690" spans="23:26" hidden="1" x14ac:dyDescent="0.35">
      <c r="W690" s="51"/>
      <c r="X690" s="61"/>
      <c r="Y690" s="51"/>
      <c r="Z690" s="58"/>
    </row>
    <row r="691" spans="23:26" hidden="1" x14ac:dyDescent="0.35">
      <c r="W691" s="51"/>
      <c r="X691" s="61"/>
      <c r="Y691" s="51"/>
      <c r="Z691" s="58"/>
    </row>
    <row r="692" spans="23:26" hidden="1" x14ac:dyDescent="0.35">
      <c r="W692" s="51"/>
      <c r="X692" s="61"/>
      <c r="Y692" s="51"/>
      <c r="Z692" s="58"/>
    </row>
    <row r="693" spans="23:26" hidden="1" x14ac:dyDescent="0.35">
      <c r="W693" s="51"/>
      <c r="X693" s="61"/>
      <c r="Y693" s="51"/>
      <c r="Z693" s="58"/>
    </row>
    <row r="694" spans="23:26" hidden="1" x14ac:dyDescent="0.35">
      <c r="W694" s="51"/>
      <c r="X694" s="61"/>
      <c r="Y694" s="51"/>
      <c r="Z694" s="58"/>
    </row>
    <row r="695" spans="23:26" hidden="1" x14ac:dyDescent="0.35">
      <c r="W695" s="51"/>
      <c r="X695" s="61"/>
      <c r="Y695" s="51"/>
      <c r="Z695" s="58"/>
    </row>
    <row r="696" spans="23:26" hidden="1" x14ac:dyDescent="0.35">
      <c r="W696" s="51"/>
      <c r="X696" s="61"/>
      <c r="Y696" s="51"/>
      <c r="Z696" s="58"/>
    </row>
    <row r="697" spans="23:26" hidden="1" x14ac:dyDescent="0.35">
      <c r="W697" s="51"/>
      <c r="X697" s="61"/>
      <c r="Y697" s="51"/>
      <c r="Z697" s="58"/>
    </row>
    <row r="698" spans="23:26" hidden="1" x14ac:dyDescent="0.35">
      <c r="W698" s="51"/>
      <c r="X698" s="61"/>
      <c r="Y698" s="51"/>
      <c r="Z698" s="58"/>
    </row>
    <row r="699" spans="23:26" hidden="1" x14ac:dyDescent="0.35">
      <c r="W699" s="51"/>
      <c r="X699" s="61"/>
      <c r="Y699" s="51"/>
      <c r="Z699" s="58"/>
    </row>
    <row r="700" spans="23:26" hidden="1" x14ac:dyDescent="0.35">
      <c r="W700" s="51"/>
      <c r="X700" s="61"/>
      <c r="Y700" s="51"/>
      <c r="Z700" s="58"/>
    </row>
    <row r="701" spans="23:26" hidden="1" x14ac:dyDescent="0.35">
      <c r="W701" s="51"/>
      <c r="X701" s="61"/>
      <c r="Y701" s="51"/>
      <c r="Z701" s="58"/>
    </row>
    <row r="702" spans="23:26" hidden="1" x14ac:dyDescent="0.35">
      <c r="W702" s="51"/>
      <c r="X702" s="61"/>
      <c r="Y702" s="51"/>
      <c r="Z702" s="58"/>
    </row>
    <row r="703" spans="23:26" hidden="1" x14ac:dyDescent="0.35">
      <c r="W703" s="51"/>
      <c r="X703" s="61"/>
      <c r="Y703" s="51"/>
      <c r="Z703" s="58"/>
    </row>
    <row r="704" spans="23:26" hidden="1" x14ac:dyDescent="0.35">
      <c r="W704" s="51"/>
      <c r="X704" s="61"/>
      <c r="Y704" s="51"/>
      <c r="Z704" s="58"/>
    </row>
    <row r="705" spans="23:26" hidden="1" x14ac:dyDescent="0.35">
      <c r="W705" s="51"/>
      <c r="X705" s="61"/>
      <c r="Y705" s="51"/>
      <c r="Z705" s="58"/>
    </row>
    <row r="706" spans="23:26" hidden="1" x14ac:dyDescent="0.35">
      <c r="W706" s="51"/>
      <c r="X706" s="61"/>
      <c r="Y706" s="51"/>
      <c r="Z706" s="58"/>
    </row>
    <row r="707" spans="23:26" hidden="1" x14ac:dyDescent="0.35">
      <c r="W707" s="51"/>
      <c r="X707" s="61"/>
      <c r="Y707" s="51"/>
      <c r="Z707" s="58"/>
    </row>
    <row r="708" spans="23:26" hidden="1" x14ac:dyDescent="0.35">
      <c r="W708" s="51"/>
      <c r="X708" s="61"/>
      <c r="Y708" s="51"/>
      <c r="Z708" s="58"/>
    </row>
    <row r="709" spans="23:26" hidden="1" x14ac:dyDescent="0.35">
      <c r="W709" s="51"/>
      <c r="X709" s="61"/>
      <c r="Y709" s="51"/>
      <c r="Z709" s="58"/>
    </row>
    <row r="710" spans="23:26" hidden="1" x14ac:dyDescent="0.35">
      <c r="W710" s="51"/>
      <c r="X710" s="61"/>
      <c r="Y710" s="51"/>
      <c r="Z710" s="58"/>
    </row>
    <row r="711" spans="23:26" hidden="1" x14ac:dyDescent="0.35">
      <c r="W711" s="51"/>
      <c r="X711" s="61"/>
      <c r="Y711" s="51"/>
      <c r="Z711" s="58"/>
    </row>
    <row r="712" spans="23:26" hidden="1" x14ac:dyDescent="0.35">
      <c r="W712" s="51"/>
      <c r="X712" s="61"/>
      <c r="Y712" s="51"/>
      <c r="Z712" s="58"/>
    </row>
    <row r="713" spans="23:26" hidden="1" x14ac:dyDescent="0.35">
      <c r="W713" s="51"/>
      <c r="X713" s="61"/>
      <c r="Y713" s="51"/>
      <c r="Z713" s="58"/>
    </row>
    <row r="714" spans="23:26" hidden="1" x14ac:dyDescent="0.35">
      <c r="W714" s="51"/>
      <c r="X714" s="61"/>
      <c r="Y714" s="51"/>
      <c r="Z714" s="58"/>
    </row>
    <row r="715" spans="23:26" hidden="1" x14ac:dyDescent="0.35">
      <c r="W715" s="51"/>
      <c r="X715" s="61"/>
      <c r="Y715" s="51"/>
      <c r="Z715" s="58"/>
    </row>
    <row r="716" spans="23:26" hidden="1" x14ac:dyDescent="0.35">
      <c r="W716" s="51"/>
      <c r="X716" s="61"/>
      <c r="Y716" s="51"/>
      <c r="Z716" s="58"/>
    </row>
    <row r="717" spans="23:26" hidden="1" x14ac:dyDescent="0.35">
      <c r="W717" s="51"/>
      <c r="X717" s="61"/>
      <c r="Y717" s="51"/>
      <c r="Z717" s="58"/>
    </row>
    <row r="718" spans="23:26" hidden="1" x14ac:dyDescent="0.35">
      <c r="W718" s="51"/>
      <c r="X718" s="61"/>
      <c r="Y718" s="51"/>
      <c r="Z718" s="58"/>
    </row>
    <row r="719" spans="23:26" hidden="1" x14ac:dyDescent="0.35">
      <c r="W719" s="51"/>
      <c r="X719" s="61"/>
      <c r="Y719" s="51"/>
      <c r="Z719" s="58"/>
    </row>
    <row r="720" spans="23:26" hidden="1" x14ac:dyDescent="0.35">
      <c r="W720" s="51"/>
      <c r="X720" s="61"/>
      <c r="Y720" s="51"/>
      <c r="Z720" s="58"/>
    </row>
    <row r="721" spans="23:26" hidden="1" x14ac:dyDescent="0.35">
      <c r="W721" s="51"/>
      <c r="X721" s="61"/>
      <c r="Y721" s="51"/>
      <c r="Z721" s="58"/>
    </row>
    <row r="722" spans="23:26" hidden="1" x14ac:dyDescent="0.35">
      <c r="W722" s="51"/>
      <c r="X722" s="61"/>
      <c r="Y722" s="51"/>
      <c r="Z722" s="58"/>
    </row>
    <row r="723" spans="23:26" hidden="1" x14ac:dyDescent="0.35">
      <c r="W723" s="51"/>
      <c r="X723" s="61"/>
      <c r="Y723" s="51"/>
      <c r="Z723" s="58"/>
    </row>
    <row r="724" spans="23:26" hidden="1" x14ac:dyDescent="0.35">
      <c r="W724" s="51"/>
      <c r="X724" s="61"/>
      <c r="Y724" s="51"/>
      <c r="Z724" s="58"/>
    </row>
    <row r="725" spans="23:26" hidden="1" x14ac:dyDescent="0.35">
      <c r="W725" s="51"/>
      <c r="X725" s="61"/>
      <c r="Y725" s="51"/>
      <c r="Z725" s="58"/>
    </row>
    <row r="726" spans="23:26" hidden="1" x14ac:dyDescent="0.35">
      <c r="W726" s="51"/>
      <c r="X726" s="61"/>
      <c r="Y726" s="51"/>
      <c r="Z726" s="58"/>
    </row>
    <row r="727" spans="23:26" hidden="1" x14ac:dyDescent="0.35">
      <c r="W727" s="51"/>
      <c r="X727" s="61"/>
      <c r="Y727" s="51"/>
      <c r="Z727" s="58"/>
    </row>
    <row r="728" spans="23:26" hidden="1" x14ac:dyDescent="0.35">
      <c r="W728" s="51"/>
      <c r="X728" s="61"/>
      <c r="Y728" s="51"/>
      <c r="Z728" s="58"/>
    </row>
    <row r="729" spans="23:26" hidden="1" x14ac:dyDescent="0.35">
      <c r="W729" s="51"/>
      <c r="X729" s="61"/>
      <c r="Y729" s="51"/>
      <c r="Z729" s="58"/>
    </row>
    <row r="730" spans="23:26" hidden="1" x14ac:dyDescent="0.35">
      <c r="W730" s="51"/>
      <c r="X730" s="61"/>
      <c r="Y730" s="51"/>
      <c r="Z730" s="58"/>
    </row>
    <row r="731" spans="23:26" hidden="1" x14ac:dyDescent="0.35">
      <c r="W731" s="51"/>
      <c r="X731" s="61"/>
      <c r="Y731" s="51"/>
      <c r="Z731" s="58"/>
    </row>
    <row r="732" spans="23:26" hidden="1" x14ac:dyDescent="0.35">
      <c r="W732" s="51"/>
      <c r="X732" s="61"/>
      <c r="Y732" s="51"/>
      <c r="Z732" s="58"/>
    </row>
    <row r="733" spans="23:26" hidden="1" x14ac:dyDescent="0.35">
      <c r="W733" s="51"/>
      <c r="X733" s="61"/>
      <c r="Y733" s="51"/>
      <c r="Z733" s="58"/>
    </row>
    <row r="734" spans="23:26" hidden="1" x14ac:dyDescent="0.35">
      <c r="W734" s="51"/>
      <c r="X734" s="61"/>
      <c r="Y734" s="51"/>
      <c r="Z734" s="58"/>
    </row>
    <row r="735" spans="23:26" hidden="1" x14ac:dyDescent="0.35">
      <c r="W735" s="51"/>
      <c r="X735" s="61"/>
      <c r="Y735" s="51"/>
      <c r="Z735" s="58"/>
    </row>
    <row r="736" spans="23:26" hidden="1" x14ac:dyDescent="0.35">
      <c r="W736" s="51"/>
      <c r="X736" s="61"/>
      <c r="Y736" s="51"/>
      <c r="Z736" s="58"/>
    </row>
    <row r="737" spans="23:26" hidden="1" x14ac:dyDescent="0.35">
      <c r="W737" s="51"/>
      <c r="X737" s="58"/>
      <c r="Y737" s="51"/>
      <c r="Z737" s="58"/>
    </row>
    <row r="738" spans="23:26" hidden="1" x14ac:dyDescent="0.35">
      <c r="W738" s="51"/>
      <c r="X738" s="58"/>
      <c r="Y738" s="51"/>
      <c r="Z738" s="58"/>
    </row>
    <row r="739" spans="23:26" hidden="1" x14ac:dyDescent="0.35">
      <c r="W739" s="51"/>
      <c r="X739" s="58"/>
      <c r="Y739" s="51"/>
      <c r="Z739" s="58"/>
    </row>
    <row r="740" spans="23:26" hidden="1" x14ac:dyDescent="0.35">
      <c r="W740" s="51"/>
      <c r="X740" s="58"/>
      <c r="Y740" s="51"/>
      <c r="Z740" s="58"/>
    </row>
    <row r="741" spans="23:26" hidden="1" x14ac:dyDescent="0.35">
      <c r="W741" s="51"/>
      <c r="X741" s="58"/>
      <c r="Y741" s="51"/>
      <c r="Z741" s="58"/>
    </row>
    <row r="742" spans="23:26" hidden="1" x14ac:dyDescent="0.35">
      <c r="W742" s="51"/>
      <c r="X742" s="58"/>
      <c r="Y742" s="51"/>
      <c r="Z742" s="58"/>
    </row>
    <row r="743" spans="23:26" hidden="1" x14ac:dyDescent="0.35">
      <c r="W743" s="51"/>
      <c r="X743" s="58"/>
      <c r="Y743" s="51"/>
      <c r="Z743" s="58"/>
    </row>
    <row r="744" spans="23:26" hidden="1" x14ac:dyDescent="0.35">
      <c r="W744" s="51"/>
      <c r="X744" s="58"/>
      <c r="Y744" s="51"/>
      <c r="Z744" s="58"/>
    </row>
    <row r="745" spans="23:26" hidden="1" x14ac:dyDescent="0.35">
      <c r="W745" s="51"/>
      <c r="X745" s="58"/>
      <c r="Y745" s="51"/>
      <c r="Z745" s="58"/>
    </row>
    <row r="746" spans="23:26" hidden="1" x14ac:dyDescent="0.35">
      <c r="W746" s="51"/>
      <c r="X746" s="58"/>
      <c r="Y746" s="51"/>
      <c r="Z746" s="58"/>
    </row>
    <row r="747" spans="23:26" hidden="1" x14ac:dyDescent="0.35">
      <c r="W747" s="51"/>
      <c r="X747" s="58"/>
      <c r="Y747" s="51"/>
      <c r="Z747" s="58"/>
    </row>
    <row r="748" spans="23:26" hidden="1" x14ac:dyDescent="0.35">
      <c r="W748" s="51"/>
      <c r="X748" s="58"/>
      <c r="Y748" s="51"/>
      <c r="Z748" s="58"/>
    </row>
    <row r="749" spans="23:26" hidden="1" x14ac:dyDescent="0.35">
      <c r="W749" s="51"/>
      <c r="X749" s="58"/>
      <c r="Y749" s="51"/>
      <c r="Z749" s="58"/>
    </row>
    <row r="750" spans="23:26" hidden="1" x14ac:dyDescent="0.35">
      <c r="W750" s="51"/>
      <c r="X750" s="58"/>
      <c r="Y750" s="51"/>
      <c r="Z750" s="58"/>
    </row>
    <row r="751" spans="23:26" hidden="1" x14ac:dyDescent="0.35">
      <c r="W751" s="51"/>
      <c r="X751" s="58"/>
      <c r="Y751" s="51"/>
      <c r="Z751" s="58"/>
    </row>
    <row r="752" spans="23:26" hidden="1" x14ac:dyDescent="0.35">
      <c r="W752" s="51"/>
      <c r="X752" s="58"/>
      <c r="Y752" s="51"/>
      <c r="Z752" s="58"/>
    </row>
    <row r="753" spans="23:26" hidden="1" x14ac:dyDescent="0.35">
      <c r="W753" s="51"/>
      <c r="X753" s="58"/>
      <c r="Y753" s="51"/>
      <c r="Z753" s="58"/>
    </row>
    <row r="754" spans="23:26" hidden="1" x14ac:dyDescent="0.35">
      <c r="W754" s="51"/>
      <c r="X754" s="58"/>
      <c r="Y754" s="51"/>
      <c r="Z754" s="58"/>
    </row>
    <row r="755" spans="23:26" hidden="1" x14ac:dyDescent="0.35">
      <c r="W755" s="51"/>
      <c r="X755" s="58"/>
      <c r="Y755" s="51"/>
      <c r="Z755" s="58"/>
    </row>
    <row r="756" spans="23:26" hidden="1" x14ac:dyDescent="0.35">
      <c r="W756" s="51"/>
      <c r="X756" s="58"/>
      <c r="Y756" s="51"/>
      <c r="Z756" s="58"/>
    </row>
    <row r="757" spans="23:26" hidden="1" x14ac:dyDescent="0.35">
      <c r="W757" s="51"/>
      <c r="X757" s="58"/>
      <c r="Y757" s="51"/>
      <c r="Z757" s="58"/>
    </row>
    <row r="758" spans="23:26" hidden="1" x14ac:dyDescent="0.35">
      <c r="W758" s="51"/>
      <c r="X758" s="58"/>
      <c r="Y758" s="51"/>
      <c r="Z758" s="58"/>
    </row>
    <row r="759" spans="23:26" hidden="1" x14ac:dyDescent="0.35">
      <c r="W759" s="51"/>
      <c r="X759" s="58"/>
      <c r="Y759" s="51"/>
      <c r="Z759" s="58"/>
    </row>
    <row r="760" spans="23:26" hidden="1" x14ac:dyDescent="0.35">
      <c r="W760" s="51"/>
      <c r="X760" s="58"/>
      <c r="Y760" s="51"/>
      <c r="Z760" s="58"/>
    </row>
    <row r="761" spans="23:26" hidden="1" x14ac:dyDescent="0.35">
      <c r="W761" s="51"/>
      <c r="X761" s="58"/>
      <c r="Y761" s="51"/>
      <c r="Z761" s="58"/>
    </row>
    <row r="762" spans="23:26" hidden="1" x14ac:dyDescent="0.35">
      <c r="W762" s="51"/>
      <c r="X762" s="58"/>
      <c r="Y762" s="51"/>
      <c r="Z762" s="58"/>
    </row>
    <row r="763" spans="23:26" hidden="1" x14ac:dyDescent="0.35">
      <c r="W763" s="51"/>
      <c r="X763" s="58"/>
      <c r="Y763" s="51"/>
      <c r="Z763" s="58"/>
    </row>
    <row r="764" spans="23:26" hidden="1" x14ac:dyDescent="0.35">
      <c r="W764" s="51"/>
      <c r="X764" s="58"/>
      <c r="Y764" s="51"/>
      <c r="Z764" s="58"/>
    </row>
    <row r="765" spans="23:26" hidden="1" x14ac:dyDescent="0.35">
      <c r="W765" s="51"/>
      <c r="X765" s="58"/>
      <c r="Y765" s="51"/>
      <c r="Z765" s="58"/>
    </row>
    <row r="766" spans="23:26" hidden="1" x14ac:dyDescent="0.35">
      <c r="W766" s="51"/>
      <c r="X766" s="58"/>
      <c r="Y766" s="51"/>
      <c r="Z766" s="58"/>
    </row>
    <row r="767" spans="23:26" hidden="1" x14ac:dyDescent="0.35">
      <c r="W767" s="51"/>
      <c r="X767" s="58"/>
      <c r="Y767" s="51"/>
      <c r="Z767" s="58"/>
    </row>
    <row r="768" spans="23:26" hidden="1" x14ac:dyDescent="0.35">
      <c r="W768" s="51"/>
      <c r="X768" s="58"/>
      <c r="Y768" s="51"/>
      <c r="Z768" s="58"/>
    </row>
    <row r="769" spans="23:26" hidden="1" x14ac:dyDescent="0.35">
      <c r="W769" s="51"/>
      <c r="X769" s="58"/>
      <c r="Y769" s="51"/>
      <c r="Z769" s="58"/>
    </row>
    <row r="770" spans="23:26" hidden="1" x14ac:dyDescent="0.35">
      <c r="W770" s="51"/>
      <c r="X770" s="58"/>
      <c r="Y770" s="51"/>
      <c r="Z770" s="58"/>
    </row>
    <row r="771" spans="23:26" hidden="1" x14ac:dyDescent="0.35">
      <c r="W771" s="51"/>
      <c r="X771" s="58"/>
      <c r="Y771" s="51"/>
      <c r="Z771" s="58"/>
    </row>
    <row r="772" spans="23:26" hidden="1" x14ac:dyDescent="0.35">
      <c r="W772" s="51"/>
      <c r="X772" s="58"/>
      <c r="Y772" s="51"/>
      <c r="Z772" s="58"/>
    </row>
    <row r="773" spans="23:26" hidden="1" x14ac:dyDescent="0.35">
      <c r="W773" s="51"/>
      <c r="X773" s="58"/>
      <c r="Y773" s="51"/>
      <c r="Z773" s="58"/>
    </row>
    <row r="774" spans="23:26" hidden="1" x14ac:dyDescent="0.35">
      <c r="W774" s="51"/>
      <c r="X774" s="58"/>
      <c r="Y774" s="51"/>
      <c r="Z774" s="58"/>
    </row>
    <row r="775" spans="23:26" hidden="1" x14ac:dyDescent="0.35">
      <c r="W775" s="51"/>
      <c r="X775" s="58"/>
      <c r="Y775" s="51"/>
      <c r="Z775" s="58"/>
    </row>
    <row r="776" spans="23:26" hidden="1" x14ac:dyDescent="0.35">
      <c r="W776" s="51"/>
      <c r="X776" s="58"/>
      <c r="Y776" s="51"/>
      <c r="Z776" s="58"/>
    </row>
    <row r="777" spans="23:26" hidden="1" x14ac:dyDescent="0.35">
      <c r="W777" s="51"/>
      <c r="X777" s="58"/>
      <c r="Y777" s="51"/>
      <c r="Z777" s="58"/>
    </row>
    <row r="778" spans="23:26" hidden="1" x14ac:dyDescent="0.35">
      <c r="W778" s="51"/>
      <c r="X778" s="58"/>
      <c r="Y778" s="51"/>
      <c r="Z778" s="58"/>
    </row>
    <row r="779" spans="23:26" hidden="1" x14ac:dyDescent="0.35">
      <c r="W779" s="51"/>
      <c r="X779" s="58"/>
      <c r="Y779" s="51"/>
      <c r="Z779" s="58"/>
    </row>
    <row r="780" spans="23:26" hidden="1" x14ac:dyDescent="0.35">
      <c r="W780" s="51"/>
      <c r="X780" s="58"/>
      <c r="Y780" s="51"/>
      <c r="Z780" s="58"/>
    </row>
    <row r="781" spans="23:26" hidden="1" x14ac:dyDescent="0.35">
      <c r="W781" s="51"/>
      <c r="X781" s="58"/>
      <c r="Y781" s="51"/>
      <c r="Z781" s="58"/>
    </row>
    <row r="782" spans="23:26" hidden="1" x14ac:dyDescent="0.35">
      <c r="W782" s="51"/>
      <c r="X782" s="58"/>
      <c r="Y782" s="51"/>
      <c r="Z782" s="58"/>
    </row>
    <row r="783" spans="23:26" hidden="1" x14ac:dyDescent="0.35">
      <c r="W783" s="51"/>
      <c r="X783" s="58"/>
      <c r="Y783" s="51"/>
      <c r="Z783" s="58"/>
    </row>
    <row r="784" spans="23:26" hidden="1" x14ac:dyDescent="0.35">
      <c r="W784" s="51"/>
      <c r="X784" s="58"/>
      <c r="Y784" s="51"/>
      <c r="Z784" s="58"/>
    </row>
    <row r="785" spans="23:26" hidden="1" x14ac:dyDescent="0.35">
      <c r="W785" s="51"/>
      <c r="X785" s="58"/>
      <c r="Y785" s="51"/>
      <c r="Z785" s="58"/>
    </row>
    <row r="786" spans="23:26" hidden="1" x14ac:dyDescent="0.35">
      <c r="W786" s="51"/>
      <c r="X786" s="58"/>
      <c r="Y786" s="51"/>
      <c r="Z786" s="58"/>
    </row>
    <row r="787" spans="23:26" hidden="1" x14ac:dyDescent="0.35">
      <c r="W787" s="51"/>
      <c r="X787" s="58"/>
      <c r="Y787" s="51"/>
      <c r="Z787" s="58"/>
    </row>
    <row r="788" spans="23:26" hidden="1" x14ac:dyDescent="0.35">
      <c r="W788" s="51"/>
      <c r="X788" s="58"/>
      <c r="Y788" s="51"/>
      <c r="Z788" s="58"/>
    </row>
    <row r="789" spans="23:26" hidden="1" x14ac:dyDescent="0.35">
      <c r="W789" s="51"/>
      <c r="X789" s="58"/>
      <c r="Y789" s="51"/>
      <c r="Z789" s="58"/>
    </row>
    <row r="790" spans="23:26" hidden="1" x14ac:dyDescent="0.35">
      <c r="W790" s="51"/>
      <c r="X790" s="58"/>
      <c r="Y790" s="51"/>
      <c r="Z790" s="58"/>
    </row>
    <row r="791" spans="23:26" hidden="1" x14ac:dyDescent="0.35">
      <c r="W791" s="51"/>
      <c r="X791" s="58"/>
      <c r="Y791" s="51"/>
      <c r="Z791" s="58"/>
    </row>
    <row r="792" spans="23:26" hidden="1" x14ac:dyDescent="0.35">
      <c r="W792" s="51"/>
      <c r="X792" s="58"/>
      <c r="Y792" s="51"/>
      <c r="Z792" s="58"/>
    </row>
    <row r="793" spans="23:26" hidden="1" x14ac:dyDescent="0.35">
      <c r="W793" s="51"/>
      <c r="X793" s="58"/>
      <c r="Y793" s="51"/>
      <c r="Z793" s="58"/>
    </row>
    <row r="794" spans="23:26" hidden="1" x14ac:dyDescent="0.35">
      <c r="W794" s="51"/>
      <c r="X794" s="58"/>
      <c r="Y794" s="51"/>
      <c r="Z794" s="58"/>
    </row>
    <row r="795" spans="23:26" hidden="1" x14ac:dyDescent="0.35">
      <c r="W795" s="51"/>
      <c r="X795" s="58"/>
      <c r="Y795" s="51"/>
      <c r="Z795" s="58"/>
    </row>
    <row r="796" spans="23:26" hidden="1" x14ac:dyDescent="0.35">
      <c r="W796" s="51"/>
      <c r="X796" s="58"/>
      <c r="Y796" s="51"/>
      <c r="Z796" s="58"/>
    </row>
    <row r="797" spans="23:26" hidden="1" x14ac:dyDescent="0.35">
      <c r="W797" s="51"/>
      <c r="X797" s="58"/>
      <c r="Y797" s="51"/>
      <c r="Z797" s="58"/>
    </row>
    <row r="798" spans="23:26" hidden="1" x14ac:dyDescent="0.35">
      <c r="W798" s="51"/>
      <c r="X798" s="58"/>
      <c r="Y798" s="51"/>
      <c r="Z798" s="58"/>
    </row>
    <row r="799" spans="23:26" hidden="1" x14ac:dyDescent="0.35">
      <c r="W799" s="51"/>
      <c r="X799" s="58"/>
      <c r="Y799" s="51"/>
      <c r="Z799" s="58"/>
    </row>
    <row r="800" spans="23:26" hidden="1" x14ac:dyDescent="0.35">
      <c r="W800" s="51"/>
      <c r="X800" s="58"/>
      <c r="Y800" s="51"/>
      <c r="Z800" s="58"/>
    </row>
    <row r="801" spans="23:26" hidden="1" x14ac:dyDescent="0.35">
      <c r="W801" s="51"/>
      <c r="X801" s="58"/>
      <c r="Y801" s="51"/>
      <c r="Z801" s="58"/>
    </row>
    <row r="802" spans="23:26" hidden="1" x14ac:dyDescent="0.35">
      <c r="W802" s="51"/>
      <c r="X802" s="58"/>
      <c r="Y802" s="51"/>
      <c r="Z802" s="58"/>
    </row>
    <row r="803" spans="23:26" hidden="1" x14ac:dyDescent="0.35">
      <c r="W803" s="51"/>
      <c r="X803" s="58"/>
      <c r="Y803" s="51"/>
      <c r="Z803" s="58"/>
    </row>
    <row r="804" spans="23:26" hidden="1" x14ac:dyDescent="0.35">
      <c r="W804" s="51"/>
      <c r="X804" s="58"/>
      <c r="Y804" s="51"/>
      <c r="Z804" s="58"/>
    </row>
    <row r="805" spans="23:26" hidden="1" x14ac:dyDescent="0.35">
      <c r="W805" s="51"/>
      <c r="X805" s="58"/>
      <c r="Y805" s="51"/>
      <c r="Z805" s="58"/>
    </row>
    <row r="806" spans="23:26" hidden="1" x14ac:dyDescent="0.35">
      <c r="W806" s="51"/>
      <c r="X806" s="58"/>
      <c r="Y806" s="51"/>
      <c r="Z806" s="58"/>
    </row>
    <row r="807" spans="23:26" hidden="1" x14ac:dyDescent="0.35">
      <c r="W807" s="51"/>
      <c r="X807" s="58"/>
      <c r="Y807" s="51"/>
      <c r="Z807" s="58"/>
    </row>
    <row r="808" spans="23:26" hidden="1" x14ac:dyDescent="0.35">
      <c r="W808" s="51"/>
      <c r="X808" s="58"/>
      <c r="Y808" s="51"/>
      <c r="Z808" s="58"/>
    </row>
    <row r="809" spans="23:26" hidden="1" x14ac:dyDescent="0.35">
      <c r="W809" s="51"/>
      <c r="X809" s="58"/>
      <c r="Y809" s="51"/>
      <c r="Z809" s="58"/>
    </row>
    <row r="810" spans="23:26" hidden="1" x14ac:dyDescent="0.35">
      <c r="W810" s="51"/>
      <c r="X810" s="58"/>
      <c r="Y810" s="51"/>
      <c r="Z810" s="58"/>
    </row>
    <row r="811" spans="23:26" hidden="1" x14ac:dyDescent="0.35">
      <c r="W811" s="51"/>
      <c r="X811" s="58"/>
      <c r="Y811" s="51"/>
      <c r="Z811" s="58"/>
    </row>
    <row r="812" spans="23:26" hidden="1" x14ac:dyDescent="0.35">
      <c r="W812" s="51"/>
      <c r="X812" s="58"/>
      <c r="Y812" s="51"/>
      <c r="Z812" s="58"/>
    </row>
    <row r="813" spans="23:26" hidden="1" x14ac:dyDescent="0.35">
      <c r="W813" s="51"/>
      <c r="X813" s="58"/>
      <c r="Y813" s="51"/>
      <c r="Z813" s="58"/>
    </row>
    <row r="814" spans="23:26" hidden="1" x14ac:dyDescent="0.35">
      <c r="W814" s="51"/>
      <c r="X814" s="58"/>
      <c r="Y814" s="51"/>
      <c r="Z814" s="58"/>
    </row>
    <row r="815" spans="23:26" hidden="1" x14ac:dyDescent="0.35">
      <c r="W815" s="51"/>
      <c r="X815" s="58"/>
      <c r="Y815" s="51"/>
      <c r="Z815" s="58"/>
    </row>
    <row r="816" spans="23:26" hidden="1" x14ac:dyDescent="0.35">
      <c r="W816" s="51"/>
      <c r="X816" s="58"/>
      <c r="Y816" s="51"/>
      <c r="Z816" s="58"/>
    </row>
    <row r="817" spans="23:26" hidden="1" x14ac:dyDescent="0.35">
      <c r="W817" s="51"/>
      <c r="X817" s="58"/>
      <c r="Y817" s="51"/>
      <c r="Z817" s="58"/>
    </row>
    <row r="818" spans="23:26" hidden="1" x14ac:dyDescent="0.35">
      <c r="W818" s="51"/>
      <c r="X818" s="58"/>
      <c r="Y818" s="51"/>
      <c r="Z818" s="58"/>
    </row>
    <row r="819" spans="23:26" hidden="1" x14ac:dyDescent="0.35">
      <c r="W819" s="51"/>
      <c r="X819" s="58"/>
      <c r="Y819" s="51"/>
      <c r="Z819" s="58"/>
    </row>
    <row r="820" spans="23:26" hidden="1" x14ac:dyDescent="0.35">
      <c r="W820" s="51"/>
      <c r="X820" s="58"/>
      <c r="Y820" s="51"/>
      <c r="Z820" s="58"/>
    </row>
    <row r="821" spans="23:26" hidden="1" x14ac:dyDescent="0.35">
      <c r="W821" s="51"/>
      <c r="X821" s="58"/>
      <c r="Y821" s="51"/>
      <c r="Z821" s="58"/>
    </row>
    <row r="822" spans="23:26" hidden="1" x14ac:dyDescent="0.35">
      <c r="W822" s="51"/>
      <c r="X822" s="58"/>
      <c r="Y822" s="51"/>
      <c r="Z822" s="58"/>
    </row>
    <row r="823" spans="23:26" hidden="1" x14ac:dyDescent="0.35">
      <c r="W823" s="51"/>
      <c r="X823" s="58"/>
      <c r="Y823" s="51"/>
      <c r="Z823" s="58"/>
    </row>
    <row r="824" spans="23:26" hidden="1" x14ac:dyDescent="0.35">
      <c r="W824" s="51"/>
      <c r="X824" s="58"/>
      <c r="Y824" s="51"/>
      <c r="Z824" s="58"/>
    </row>
    <row r="825" spans="23:26" hidden="1" x14ac:dyDescent="0.35">
      <c r="W825" s="51"/>
      <c r="X825" s="58"/>
      <c r="Y825" s="51"/>
      <c r="Z825" s="58"/>
    </row>
    <row r="826" spans="23:26" hidden="1" x14ac:dyDescent="0.35">
      <c r="W826" s="51"/>
      <c r="X826" s="58"/>
      <c r="Y826" s="51"/>
      <c r="Z826" s="58"/>
    </row>
    <row r="827" spans="23:26" hidden="1" x14ac:dyDescent="0.35">
      <c r="W827" s="51"/>
      <c r="X827" s="58"/>
      <c r="Y827" s="51"/>
      <c r="Z827" s="58"/>
    </row>
    <row r="828" spans="23:26" hidden="1" x14ac:dyDescent="0.35">
      <c r="W828" s="51"/>
      <c r="X828" s="58"/>
      <c r="Y828" s="51"/>
      <c r="Z828" s="58"/>
    </row>
    <row r="829" spans="23:26" hidden="1" x14ac:dyDescent="0.35">
      <c r="W829" s="51"/>
      <c r="X829" s="58"/>
      <c r="Y829" s="51"/>
      <c r="Z829" s="58"/>
    </row>
    <row r="830" spans="23:26" hidden="1" x14ac:dyDescent="0.35">
      <c r="W830" s="51"/>
      <c r="X830" s="58"/>
      <c r="Y830" s="51"/>
      <c r="Z830" s="58"/>
    </row>
    <row r="831" spans="23:26" hidden="1" x14ac:dyDescent="0.35">
      <c r="W831" s="51"/>
      <c r="X831" s="58"/>
      <c r="Y831" s="51"/>
      <c r="Z831" s="58"/>
    </row>
    <row r="832" spans="23:26" hidden="1" x14ac:dyDescent="0.35">
      <c r="W832" s="51"/>
      <c r="X832" s="58"/>
      <c r="Y832" s="51"/>
      <c r="Z832" s="58"/>
    </row>
    <row r="833" spans="23:26" hidden="1" x14ac:dyDescent="0.35">
      <c r="W833" s="51"/>
      <c r="X833" s="58"/>
      <c r="Y833" s="51"/>
      <c r="Z833" s="58"/>
    </row>
    <row r="834" spans="23:26" hidden="1" x14ac:dyDescent="0.35">
      <c r="W834" s="51"/>
      <c r="X834" s="58"/>
      <c r="Y834" s="51"/>
      <c r="Z834" s="58"/>
    </row>
    <row r="835" spans="23:26" hidden="1" x14ac:dyDescent="0.35">
      <c r="W835" s="51"/>
      <c r="X835" s="58"/>
      <c r="Y835" s="51"/>
      <c r="Z835" s="58"/>
    </row>
    <row r="836" spans="23:26" hidden="1" x14ac:dyDescent="0.35">
      <c r="W836" s="51"/>
      <c r="X836" s="58"/>
      <c r="Y836" s="51"/>
      <c r="Z836" s="58"/>
    </row>
    <row r="837" spans="23:26" hidden="1" x14ac:dyDescent="0.35">
      <c r="W837" s="51"/>
      <c r="X837" s="58"/>
      <c r="Y837" s="51"/>
      <c r="Z837" s="58"/>
    </row>
    <row r="838" spans="23:26" hidden="1" x14ac:dyDescent="0.35">
      <c r="W838" s="51"/>
      <c r="X838" s="58"/>
      <c r="Y838" s="51"/>
      <c r="Z838" s="58"/>
    </row>
    <row r="839" spans="23:26" hidden="1" x14ac:dyDescent="0.35">
      <c r="W839" s="51"/>
      <c r="X839" s="58"/>
      <c r="Y839" s="51"/>
      <c r="Z839" s="58"/>
    </row>
    <row r="840" spans="23:26" hidden="1" x14ac:dyDescent="0.35">
      <c r="W840" s="51"/>
      <c r="X840" s="58"/>
      <c r="Y840" s="51"/>
      <c r="Z840" s="58"/>
    </row>
    <row r="841" spans="23:26" hidden="1" x14ac:dyDescent="0.35">
      <c r="W841" s="51"/>
      <c r="X841" s="58"/>
      <c r="Y841" s="51"/>
      <c r="Z841" s="58"/>
    </row>
    <row r="842" spans="23:26" hidden="1" x14ac:dyDescent="0.35">
      <c r="W842" s="51"/>
      <c r="X842" s="58"/>
      <c r="Y842" s="51"/>
      <c r="Z842" s="58"/>
    </row>
    <row r="843" spans="23:26" hidden="1" x14ac:dyDescent="0.35">
      <c r="W843" s="51"/>
      <c r="X843" s="58"/>
      <c r="Y843" s="51"/>
      <c r="Z843" s="58"/>
    </row>
    <row r="844" spans="23:26" hidden="1" x14ac:dyDescent="0.35">
      <c r="W844" s="51"/>
      <c r="X844" s="58"/>
      <c r="Y844" s="51"/>
      <c r="Z844" s="58"/>
    </row>
    <row r="845" spans="23:26" hidden="1" x14ac:dyDescent="0.35">
      <c r="W845" s="51"/>
      <c r="X845" s="58"/>
      <c r="Y845" s="51"/>
      <c r="Z845" s="58"/>
    </row>
    <row r="846" spans="23:26" hidden="1" x14ac:dyDescent="0.35">
      <c r="W846" s="51"/>
      <c r="X846" s="58"/>
      <c r="Y846" s="51"/>
      <c r="Z846" s="58"/>
    </row>
    <row r="847" spans="23:26" hidden="1" x14ac:dyDescent="0.35">
      <c r="W847" s="51"/>
      <c r="X847" s="58"/>
      <c r="Y847" s="51"/>
      <c r="Z847" s="58"/>
    </row>
    <row r="848" spans="23:26" hidden="1" x14ac:dyDescent="0.35">
      <c r="W848" s="51"/>
      <c r="X848" s="58"/>
      <c r="Y848" s="51"/>
      <c r="Z848" s="58"/>
    </row>
    <row r="849" spans="23:26" hidden="1" x14ac:dyDescent="0.35">
      <c r="W849" s="51"/>
      <c r="X849" s="58"/>
      <c r="Y849" s="51"/>
      <c r="Z849" s="58"/>
    </row>
    <row r="850" spans="23:26" hidden="1" x14ac:dyDescent="0.35">
      <c r="W850" s="51"/>
      <c r="X850" s="58"/>
      <c r="Y850" s="51"/>
      <c r="Z850" s="58"/>
    </row>
    <row r="851" spans="23:26" hidden="1" x14ac:dyDescent="0.35">
      <c r="W851" s="51"/>
      <c r="X851" s="58"/>
      <c r="Y851" s="51"/>
      <c r="Z851" s="58"/>
    </row>
    <row r="852" spans="23:26" hidden="1" x14ac:dyDescent="0.35">
      <c r="W852" s="51"/>
      <c r="X852" s="58"/>
      <c r="Y852" s="51"/>
      <c r="Z852" s="58"/>
    </row>
    <row r="853" spans="23:26" hidden="1" x14ac:dyDescent="0.35">
      <c r="W853" s="51"/>
      <c r="X853" s="58"/>
      <c r="Y853" s="51"/>
      <c r="Z853" s="58"/>
    </row>
    <row r="854" spans="23:26" hidden="1" x14ac:dyDescent="0.35">
      <c r="W854" s="51"/>
      <c r="X854" s="58"/>
      <c r="Y854" s="51"/>
      <c r="Z854" s="58"/>
    </row>
    <row r="855" spans="23:26" hidden="1" x14ac:dyDescent="0.35">
      <c r="W855" s="51"/>
      <c r="X855" s="58"/>
      <c r="Y855" s="51"/>
      <c r="Z855" s="58"/>
    </row>
    <row r="856" spans="23:26" hidden="1" x14ac:dyDescent="0.35">
      <c r="W856" s="51"/>
      <c r="X856" s="58"/>
      <c r="Y856" s="51"/>
      <c r="Z856" s="58"/>
    </row>
    <row r="857" spans="23:26" hidden="1" x14ac:dyDescent="0.35">
      <c r="W857" s="51"/>
      <c r="X857" s="58"/>
      <c r="Y857" s="51"/>
      <c r="Z857" s="58"/>
    </row>
    <row r="858" spans="23:26" hidden="1" x14ac:dyDescent="0.35">
      <c r="W858" s="51"/>
      <c r="X858" s="58"/>
      <c r="Y858" s="51"/>
      <c r="Z858" s="58"/>
    </row>
    <row r="859" spans="23:26" hidden="1" x14ac:dyDescent="0.35">
      <c r="W859" s="51"/>
      <c r="X859" s="58"/>
      <c r="Y859" s="51"/>
      <c r="Z859" s="58"/>
    </row>
    <row r="860" spans="23:26" hidden="1" x14ac:dyDescent="0.35">
      <c r="W860" s="51"/>
      <c r="X860" s="58"/>
      <c r="Y860" s="51"/>
      <c r="Z860" s="58"/>
    </row>
    <row r="861" spans="23:26" hidden="1" x14ac:dyDescent="0.35">
      <c r="W861" s="51"/>
      <c r="X861" s="58"/>
      <c r="Y861" s="51"/>
      <c r="Z861" s="58"/>
    </row>
    <row r="862" spans="23:26" hidden="1" x14ac:dyDescent="0.35">
      <c r="W862" s="51"/>
      <c r="X862" s="58"/>
      <c r="Y862" s="51"/>
      <c r="Z862" s="58"/>
    </row>
    <row r="863" spans="23:26" hidden="1" x14ac:dyDescent="0.35">
      <c r="W863" s="51"/>
      <c r="X863" s="58"/>
      <c r="Y863" s="51"/>
      <c r="Z863" s="58"/>
    </row>
    <row r="864" spans="23:26" hidden="1" x14ac:dyDescent="0.35">
      <c r="W864" s="51"/>
      <c r="X864" s="58"/>
      <c r="Y864" s="51"/>
      <c r="Z864" s="58"/>
    </row>
    <row r="865" spans="23:26" hidden="1" x14ac:dyDescent="0.35">
      <c r="W865" s="51"/>
      <c r="X865" s="58"/>
      <c r="Y865" s="51"/>
      <c r="Z865" s="58"/>
    </row>
    <row r="866" spans="23:26" hidden="1" x14ac:dyDescent="0.35">
      <c r="W866" s="51"/>
      <c r="X866" s="58"/>
      <c r="Y866" s="51"/>
      <c r="Z866" s="58"/>
    </row>
    <row r="867" spans="23:26" hidden="1" x14ac:dyDescent="0.35">
      <c r="W867" s="51"/>
      <c r="X867" s="58"/>
      <c r="Y867" s="51"/>
      <c r="Z867" s="58"/>
    </row>
    <row r="868" spans="23:26" hidden="1" x14ac:dyDescent="0.35">
      <c r="W868" s="51"/>
      <c r="X868" s="58"/>
      <c r="Y868" s="51"/>
      <c r="Z868" s="58"/>
    </row>
    <row r="869" spans="23:26" hidden="1" x14ac:dyDescent="0.35">
      <c r="W869" s="51"/>
      <c r="X869" s="58"/>
      <c r="Y869" s="51"/>
      <c r="Z869" s="58"/>
    </row>
    <row r="870" spans="23:26" hidden="1" x14ac:dyDescent="0.35">
      <c r="W870" s="51"/>
      <c r="X870" s="58"/>
      <c r="Y870" s="51"/>
      <c r="Z870" s="58"/>
    </row>
    <row r="871" spans="23:26" hidden="1" x14ac:dyDescent="0.35">
      <c r="W871" s="51"/>
      <c r="X871" s="58"/>
      <c r="Y871" s="51"/>
      <c r="Z871" s="58"/>
    </row>
    <row r="872" spans="23:26" hidden="1" x14ac:dyDescent="0.35">
      <c r="W872" s="51"/>
      <c r="X872" s="58"/>
      <c r="Y872" s="51"/>
      <c r="Z872" s="58"/>
    </row>
    <row r="873" spans="23:26" hidden="1" x14ac:dyDescent="0.35">
      <c r="W873" s="51"/>
      <c r="X873" s="58"/>
      <c r="Y873" s="51"/>
      <c r="Z873" s="58"/>
    </row>
    <row r="874" spans="23:26" hidden="1" x14ac:dyDescent="0.35">
      <c r="W874" s="51"/>
      <c r="X874" s="58"/>
      <c r="Y874" s="51"/>
      <c r="Z874" s="58"/>
    </row>
    <row r="875" spans="23:26" hidden="1" x14ac:dyDescent="0.35">
      <c r="W875" s="51"/>
      <c r="X875" s="58"/>
      <c r="Y875" s="51"/>
      <c r="Z875" s="58"/>
    </row>
    <row r="876" spans="23:26" hidden="1" x14ac:dyDescent="0.35">
      <c r="W876" s="51"/>
      <c r="X876" s="58"/>
      <c r="Y876" s="51"/>
      <c r="Z876" s="58"/>
    </row>
    <row r="877" spans="23:26" hidden="1" x14ac:dyDescent="0.35">
      <c r="W877" s="51"/>
      <c r="X877" s="58"/>
      <c r="Y877" s="51"/>
      <c r="Z877" s="58"/>
    </row>
    <row r="878" spans="23:26" hidden="1" x14ac:dyDescent="0.35">
      <c r="W878" s="51"/>
      <c r="X878" s="58"/>
      <c r="Y878" s="51"/>
      <c r="Z878" s="58"/>
    </row>
    <row r="879" spans="23:26" hidden="1" x14ac:dyDescent="0.35">
      <c r="W879" s="51"/>
      <c r="X879" s="58"/>
      <c r="Y879" s="51"/>
      <c r="Z879" s="58"/>
    </row>
    <row r="880" spans="23:26" hidden="1" x14ac:dyDescent="0.35">
      <c r="W880" s="51"/>
      <c r="X880" s="58"/>
      <c r="Y880" s="51"/>
      <c r="Z880" s="58"/>
    </row>
    <row r="881" spans="23:26" hidden="1" x14ac:dyDescent="0.35">
      <c r="W881" s="51"/>
      <c r="X881" s="58"/>
      <c r="Y881" s="51"/>
      <c r="Z881" s="58"/>
    </row>
    <row r="882" spans="23:26" hidden="1" x14ac:dyDescent="0.35">
      <c r="W882" s="51"/>
      <c r="X882" s="58"/>
      <c r="Y882" s="51"/>
      <c r="Z882" s="58"/>
    </row>
    <row r="883" spans="23:26" hidden="1" x14ac:dyDescent="0.35">
      <c r="W883" s="51"/>
      <c r="X883" s="58"/>
      <c r="Y883" s="51"/>
      <c r="Z883" s="58"/>
    </row>
    <row r="884" spans="23:26" hidden="1" x14ac:dyDescent="0.35">
      <c r="W884" s="51"/>
      <c r="X884" s="58"/>
      <c r="Y884" s="51"/>
      <c r="Z884" s="58"/>
    </row>
    <row r="885" spans="23:26" hidden="1" x14ac:dyDescent="0.35">
      <c r="W885" s="51"/>
      <c r="X885" s="58"/>
      <c r="Y885" s="51"/>
      <c r="Z885" s="58"/>
    </row>
    <row r="886" spans="23:26" hidden="1" x14ac:dyDescent="0.35">
      <c r="W886" s="51"/>
      <c r="X886" s="58"/>
      <c r="Y886" s="51"/>
      <c r="Z886" s="58"/>
    </row>
    <row r="887" spans="23:26" hidden="1" x14ac:dyDescent="0.35">
      <c r="W887" s="51"/>
      <c r="X887" s="58"/>
      <c r="Y887" s="51"/>
      <c r="Z887" s="58"/>
    </row>
    <row r="888" spans="23:26" hidden="1" x14ac:dyDescent="0.35">
      <c r="W888" s="51"/>
      <c r="X888" s="58"/>
      <c r="Y888" s="51"/>
      <c r="Z888" s="58"/>
    </row>
    <row r="889" spans="23:26" hidden="1" x14ac:dyDescent="0.35">
      <c r="W889" s="51"/>
      <c r="X889" s="58"/>
      <c r="Y889" s="51"/>
      <c r="Z889" s="58"/>
    </row>
    <row r="890" spans="23:26" hidden="1" x14ac:dyDescent="0.35">
      <c r="W890" s="51"/>
      <c r="X890" s="58"/>
      <c r="Y890" s="51"/>
      <c r="Z890" s="58"/>
    </row>
    <row r="891" spans="23:26" hidden="1" x14ac:dyDescent="0.35">
      <c r="W891" s="51"/>
      <c r="X891" s="58"/>
      <c r="Y891" s="51"/>
      <c r="Z891" s="58"/>
    </row>
    <row r="892" spans="23:26" hidden="1" x14ac:dyDescent="0.35">
      <c r="W892" s="51"/>
      <c r="X892" s="58"/>
      <c r="Y892" s="51"/>
      <c r="Z892" s="58"/>
    </row>
    <row r="893" spans="23:26" hidden="1" x14ac:dyDescent="0.35">
      <c r="W893" s="51"/>
      <c r="X893" s="58"/>
      <c r="Y893" s="51"/>
      <c r="Z893" s="58"/>
    </row>
    <row r="894" spans="23:26" hidden="1" x14ac:dyDescent="0.35">
      <c r="W894" s="51"/>
      <c r="X894" s="58"/>
      <c r="Y894" s="51"/>
      <c r="Z894" s="58"/>
    </row>
    <row r="895" spans="23:26" hidden="1" x14ac:dyDescent="0.35">
      <c r="W895" s="51"/>
      <c r="X895" s="58"/>
      <c r="Y895" s="51"/>
      <c r="Z895" s="58"/>
    </row>
    <row r="896" spans="23:26" hidden="1" x14ac:dyDescent="0.35">
      <c r="W896" s="51"/>
      <c r="X896" s="58"/>
      <c r="Y896" s="51"/>
      <c r="Z896" s="58"/>
    </row>
    <row r="897" spans="23:26" hidden="1" x14ac:dyDescent="0.35">
      <c r="W897" s="51"/>
      <c r="X897" s="58"/>
      <c r="Y897" s="51"/>
      <c r="Z897" s="58"/>
    </row>
    <row r="898" spans="23:26" hidden="1" x14ac:dyDescent="0.35">
      <c r="W898" s="51"/>
      <c r="X898" s="58"/>
      <c r="Y898" s="51"/>
      <c r="Z898" s="58"/>
    </row>
    <row r="899" spans="23:26" hidden="1" x14ac:dyDescent="0.35">
      <c r="W899" s="51"/>
      <c r="X899" s="58"/>
      <c r="Y899" s="51"/>
      <c r="Z899" s="58"/>
    </row>
    <row r="900" spans="23:26" hidden="1" x14ac:dyDescent="0.35">
      <c r="W900" s="51"/>
      <c r="X900" s="58"/>
      <c r="Y900" s="51"/>
      <c r="Z900" s="58"/>
    </row>
    <row r="901" spans="23:26" hidden="1" x14ac:dyDescent="0.35">
      <c r="W901" s="51"/>
      <c r="X901" s="58"/>
      <c r="Y901" s="51"/>
      <c r="Z901" s="58"/>
    </row>
    <row r="902" spans="23:26" hidden="1" x14ac:dyDescent="0.35">
      <c r="W902" s="51"/>
      <c r="X902" s="58"/>
      <c r="Y902" s="51"/>
      <c r="Z902" s="58"/>
    </row>
    <row r="903" spans="23:26" hidden="1" x14ac:dyDescent="0.35">
      <c r="W903" s="51"/>
      <c r="X903" s="58"/>
      <c r="Y903" s="51"/>
      <c r="Z903" s="58"/>
    </row>
    <row r="904" spans="23:26" hidden="1" x14ac:dyDescent="0.35">
      <c r="W904" s="51"/>
      <c r="X904" s="58"/>
      <c r="Y904" s="51"/>
      <c r="Z904" s="58"/>
    </row>
    <row r="905" spans="23:26" hidden="1" x14ac:dyDescent="0.35">
      <c r="W905" s="51"/>
      <c r="X905" s="58"/>
      <c r="Y905" s="51"/>
      <c r="Z905" s="58"/>
    </row>
    <row r="906" spans="23:26" hidden="1" x14ac:dyDescent="0.35">
      <c r="W906" s="51"/>
      <c r="X906" s="58"/>
      <c r="Y906" s="51"/>
      <c r="Z906" s="58"/>
    </row>
    <row r="907" spans="23:26" hidden="1" x14ac:dyDescent="0.35">
      <c r="W907" s="51"/>
      <c r="X907" s="58"/>
      <c r="Y907" s="51"/>
      <c r="Z907" s="58"/>
    </row>
    <row r="908" spans="23:26" hidden="1" x14ac:dyDescent="0.35">
      <c r="W908" s="51"/>
      <c r="X908" s="58"/>
      <c r="Y908" s="51"/>
      <c r="Z908" s="58"/>
    </row>
    <row r="909" spans="23:26" hidden="1" x14ac:dyDescent="0.35">
      <c r="W909" s="51"/>
      <c r="X909" s="58"/>
      <c r="Y909" s="51"/>
      <c r="Z909" s="58"/>
    </row>
    <row r="910" spans="23:26" hidden="1" x14ac:dyDescent="0.35">
      <c r="W910" s="51"/>
      <c r="X910" s="58"/>
      <c r="Y910" s="51"/>
      <c r="Z910" s="58"/>
    </row>
    <row r="911" spans="23:26" hidden="1" x14ac:dyDescent="0.35">
      <c r="W911" s="51"/>
      <c r="X911" s="58"/>
      <c r="Y911" s="51"/>
      <c r="Z911" s="58"/>
    </row>
    <row r="912" spans="23:26" hidden="1" x14ac:dyDescent="0.35">
      <c r="W912" s="51"/>
      <c r="X912" s="58"/>
      <c r="Y912" s="51"/>
      <c r="Z912" s="58"/>
    </row>
    <row r="913" spans="23:26" hidden="1" x14ac:dyDescent="0.35">
      <c r="W913" s="51"/>
      <c r="X913" s="58"/>
      <c r="Y913" s="51"/>
      <c r="Z913" s="58"/>
    </row>
    <row r="914" spans="23:26" hidden="1" x14ac:dyDescent="0.35">
      <c r="W914" s="51"/>
      <c r="X914" s="58"/>
      <c r="Y914" s="51"/>
      <c r="Z914" s="58"/>
    </row>
    <row r="915" spans="23:26" hidden="1" x14ac:dyDescent="0.35">
      <c r="W915" s="51"/>
      <c r="X915" s="58"/>
      <c r="Y915" s="51"/>
      <c r="Z915" s="58"/>
    </row>
    <row r="916" spans="23:26" hidden="1" x14ac:dyDescent="0.35">
      <c r="W916" s="51"/>
      <c r="X916" s="58"/>
      <c r="Y916" s="51"/>
      <c r="Z916" s="58"/>
    </row>
    <row r="917" spans="23:26" hidden="1" x14ac:dyDescent="0.35">
      <c r="W917" s="51"/>
      <c r="X917" s="58"/>
      <c r="Y917" s="51"/>
      <c r="Z917" s="58"/>
    </row>
    <row r="918" spans="23:26" hidden="1" x14ac:dyDescent="0.35">
      <c r="W918" s="51"/>
      <c r="X918" s="58"/>
      <c r="Y918" s="51"/>
      <c r="Z918" s="58"/>
    </row>
    <row r="919" spans="23:26" hidden="1" x14ac:dyDescent="0.35">
      <c r="W919" s="51"/>
      <c r="X919" s="58"/>
      <c r="Y919" s="51"/>
      <c r="Z919" s="58"/>
    </row>
    <row r="920" spans="23:26" hidden="1" x14ac:dyDescent="0.35">
      <c r="W920" s="51"/>
      <c r="X920" s="58"/>
      <c r="Y920" s="51"/>
      <c r="Z920" s="58"/>
    </row>
    <row r="921" spans="23:26" hidden="1" x14ac:dyDescent="0.35">
      <c r="W921" s="51"/>
      <c r="X921" s="58"/>
      <c r="Y921" s="51"/>
      <c r="Z921" s="58"/>
    </row>
    <row r="922" spans="23:26" hidden="1" x14ac:dyDescent="0.35">
      <c r="W922" s="51"/>
      <c r="X922" s="58"/>
      <c r="Y922" s="51"/>
      <c r="Z922" s="58"/>
    </row>
    <row r="923" spans="23:26" hidden="1" x14ac:dyDescent="0.35">
      <c r="W923" s="51"/>
      <c r="X923" s="58"/>
      <c r="Y923" s="51"/>
      <c r="Z923" s="58"/>
    </row>
    <row r="924" spans="23:26" hidden="1" x14ac:dyDescent="0.35">
      <c r="W924" s="51"/>
      <c r="X924" s="58"/>
      <c r="Y924" s="51"/>
      <c r="Z924" s="58"/>
    </row>
    <row r="925" spans="23:26" hidden="1" x14ac:dyDescent="0.35">
      <c r="W925" s="51"/>
      <c r="X925" s="58"/>
      <c r="Y925" s="51"/>
      <c r="Z925" s="58"/>
    </row>
    <row r="926" spans="23:26" hidden="1" x14ac:dyDescent="0.35">
      <c r="W926" s="51"/>
      <c r="X926" s="58"/>
      <c r="Y926" s="51"/>
      <c r="Z926" s="58"/>
    </row>
    <row r="927" spans="23:26" hidden="1" x14ac:dyDescent="0.35">
      <c r="W927" s="51"/>
      <c r="X927" s="58"/>
      <c r="Y927" s="51"/>
      <c r="Z927" s="58"/>
    </row>
    <row r="928" spans="23:26" hidden="1" x14ac:dyDescent="0.35">
      <c r="W928" s="51"/>
      <c r="X928" s="58"/>
      <c r="Y928" s="51"/>
      <c r="Z928" s="58"/>
    </row>
    <row r="929" spans="23:26" hidden="1" x14ac:dyDescent="0.35">
      <c r="W929" s="51"/>
      <c r="X929" s="58"/>
      <c r="Y929" s="51"/>
      <c r="Z929" s="58"/>
    </row>
    <row r="930" spans="23:26" hidden="1" x14ac:dyDescent="0.35">
      <c r="W930" s="51"/>
      <c r="X930" s="58"/>
      <c r="Y930" s="51"/>
      <c r="Z930" s="58"/>
    </row>
    <row r="931" spans="23:26" hidden="1" x14ac:dyDescent="0.35">
      <c r="W931" s="51"/>
      <c r="X931" s="58"/>
      <c r="Y931" s="51"/>
      <c r="Z931" s="58"/>
    </row>
    <row r="932" spans="23:26" hidden="1" x14ac:dyDescent="0.35">
      <c r="W932" s="51"/>
      <c r="X932" s="58"/>
      <c r="Y932" s="51"/>
      <c r="Z932" s="58"/>
    </row>
    <row r="933" spans="23:26" hidden="1" x14ac:dyDescent="0.35">
      <c r="W933" s="51"/>
      <c r="X933" s="58"/>
      <c r="Y933" s="51"/>
      <c r="Z933" s="58"/>
    </row>
    <row r="934" spans="23:26" hidden="1" x14ac:dyDescent="0.35">
      <c r="W934" s="51"/>
      <c r="X934" s="58"/>
      <c r="Y934" s="51"/>
      <c r="Z934" s="58"/>
    </row>
    <row r="935" spans="23:26" hidden="1" x14ac:dyDescent="0.35">
      <c r="W935" s="51"/>
      <c r="X935" s="58"/>
      <c r="Y935" s="51"/>
      <c r="Z935" s="58"/>
    </row>
    <row r="936" spans="23:26" hidden="1" x14ac:dyDescent="0.35">
      <c r="W936" s="51"/>
      <c r="X936" s="58"/>
      <c r="Y936" s="51"/>
      <c r="Z936" s="58"/>
    </row>
    <row r="937" spans="23:26" hidden="1" x14ac:dyDescent="0.35">
      <c r="W937" s="51"/>
      <c r="X937" s="58"/>
      <c r="Y937" s="51"/>
      <c r="Z937" s="58"/>
    </row>
    <row r="938" spans="23:26" hidden="1" x14ac:dyDescent="0.35">
      <c r="W938" s="51"/>
      <c r="X938" s="58"/>
      <c r="Y938" s="51"/>
      <c r="Z938" s="58"/>
    </row>
    <row r="939" spans="23:26" hidden="1" x14ac:dyDescent="0.35">
      <c r="W939" s="51"/>
      <c r="X939" s="58"/>
      <c r="Y939" s="51"/>
      <c r="Z939" s="58"/>
    </row>
    <row r="940" spans="23:26" hidden="1" x14ac:dyDescent="0.35">
      <c r="W940" s="51"/>
      <c r="X940" s="58"/>
      <c r="Y940" s="51"/>
      <c r="Z940" s="58"/>
    </row>
    <row r="941" spans="23:26" hidden="1" x14ac:dyDescent="0.35">
      <c r="W941" s="51"/>
      <c r="X941" s="58"/>
      <c r="Y941" s="51"/>
      <c r="Z941" s="58"/>
    </row>
    <row r="942" spans="23:26" hidden="1" x14ac:dyDescent="0.35">
      <c r="W942" s="51"/>
      <c r="X942" s="58"/>
      <c r="Y942" s="51"/>
      <c r="Z942" s="58"/>
    </row>
    <row r="943" spans="23:26" hidden="1" x14ac:dyDescent="0.35">
      <c r="W943" s="51"/>
      <c r="X943" s="58"/>
      <c r="Y943" s="51"/>
      <c r="Z943" s="58"/>
    </row>
    <row r="944" spans="23:26" hidden="1" x14ac:dyDescent="0.35">
      <c r="W944" s="51"/>
      <c r="X944" s="58"/>
      <c r="Y944" s="51"/>
      <c r="Z944" s="58"/>
    </row>
    <row r="945" spans="23:26" hidden="1" x14ac:dyDescent="0.35">
      <c r="W945" s="51"/>
      <c r="X945" s="58"/>
      <c r="Y945" s="51"/>
      <c r="Z945" s="58"/>
    </row>
    <row r="946" spans="23:26" hidden="1" x14ac:dyDescent="0.35">
      <c r="W946" s="51"/>
      <c r="X946" s="58"/>
      <c r="Y946" s="51"/>
      <c r="Z946" s="58"/>
    </row>
    <row r="947" spans="23:26" hidden="1" x14ac:dyDescent="0.35">
      <c r="W947" s="51"/>
      <c r="X947" s="58"/>
      <c r="Y947" s="51"/>
      <c r="Z947" s="58"/>
    </row>
    <row r="948" spans="23:26" hidden="1" x14ac:dyDescent="0.35">
      <c r="W948" s="51"/>
      <c r="X948" s="58"/>
      <c r="Y948" s="51"/>
      <c r="Z948" s="58"/>
    </row>
    <row r="949" spans="23:26" hidden="1" x14ac:dyDescent="0.35">
      <c r="W949" s="51"/>
      <c r="X949" s="58"/>
      <c r="Y949" s="51"/>
      <c r="Z949" s="58"/>
    </row>
    <row r="950" spans="23:26" hidden="1" x14ac:dyDescent="0.35">
      <c r="W950" s="51"/>
      <c r="X950" s="58"/>
      <c r="Y950" s="51"/>
      <c r="Z950" s="58"/>
    </row>
    <row r="951" spans="23:26" hidden="1" x14ac:dyDescent="0.35">
      <c r="W951" s="51"/>
      <c r="X951" s="58"/>
      <c r="Y951" s="51"/>
      <c r="Z951" s="58"/>
    </row>
    <row r="952" spans="23:26" hidden="1" x14ac:dyDescent="0.35">
      <c r="W952" s="51"/>
      <c r="X952" s="58"/>
      <c r="Y952" s="51"/>
      <c r="Z952" s="58"/>
    </row>
    <row r="953" spans="23:26" hidden="1" x14ac:dyDescent="0.35">
      <c r="W953" s="51"/>
      <c r="X953" s="58"/>
      <c r="Y953" s="51"/>
      <c r="Z953" s="58"/>
    </row>
    <row r="954" spans="23:26" hidden="1" x14ac:dyDescent="0.35">
      <c r="W954" s="51"/>
      <c r="X954" s="58"/>
      <c r="Y954" s="51"/>
      <c r="Z954" s="58"/>
    </row>
    <row r="955" spans="23:26" hidden="1" x14ac:dyDescent="0.35">
      <c r="W955" s="51"/>
      <c r="X955" s="58"/>
      <c r="Y955" s="51"/>
      <c r="Z955" s="58"/>
    </row>
    <row r="956" spans="23:26" hidden="1" x14ac:dyDescent="0.35">
      <c r="W956" s="51"/>
      <c r="X956" s="58"/>
      <c r="Y956" s="51"/>
      <c r="Z956" s="58"/>
    </row>
    <row r="957" spans="23:26" hidden="1" x14ac:dyDescent="0.35">
      <c r="W957" s="51"/>
      <c r="X957" s="58"/>
      <c r="Y957" s="51"/>
      <c r="Z957" s="58"/>
    </row>
    <row r="958" spans="23:26" hidden="1" x14ac:dyDescent="0.35">
      <c r="W958" s="51"/>
      <c r="X958" s="58"/>
      <c r="Y958" s="51"/>
      <c r="Z958" s="58"/>
    </row>
    <row r="959" spans="23:26" hidden="1" x14ac:dyDescent="0.35">
      <c r="W959" s="51"/>
      <c r="X959" s="58"/>
      <c r="Y959" s="51"/>
      <c r="Z959" s="58"/>
    </row>
    <row r="960" spans="23:26" hidden="1" x14ac:dyDescent="0.35">
      <c r="W960" s="51"/>
      <c r="X960" s="58"/>
      <c r="Y960" s="51"/>
      <c r="Z960" s="58"/>
    </row>
    <row r="961" spans="23:26" hidden="1" x14ac:dyDescent="0.35">
      <c r="W961" s="51"/>
      <c r="X961" s="58"/>
      <c r="Y961" s="51"/>
      <c r="Z961" s="58"/>
    </row>
    <row r="962" spans="23:26" hidden="1" x14ac:dyDescent="0.35">
      <c r="W962" s="51"/>
      <c r="X962" s="58"/>
      <c r="Y962" s="51"/>
      <c r="Z962" s="58"/>
    </row>
    <row r="963" spans="23:26" hidden="1" x14ac:dyDescent="0.35">
      <c r="W963" s="51"/>
      <c r="X963" s="58"/>
      <c r="Y963" s="51"/>
      <c r="Z963" s="58"/>
    </row>
    <row r="964" spans="23:26" hidden="1" x14ac:dyDescent="0.35">
      <c r="W964" s="51"/>
      <c r="X964" s="58"/>
      <c r="Y964" s="51"/>
      <c r="Z964" s="58"/>
    </row>
    <row r="965" spans="23:26" hidden="1" x14ac:dyDescent="0.35">
      <c r="W965" s="51"/>
      <c r="X965" s="58"/>
      <c r="Y965" s="51"/>
      <c r="Z965" s="58"/>
    </row>
    <row r="966" spans="23:26" hidden="1" x14ac:dyDescent="0.35">
      <c r="W966" s="51"/>
      <c r="X966" s="58"/>
      <c r="Y966" s="51"/>
      <c r="Z966" s="58"/>
    </row>
    <row r="967" spans="23:26" hidden="1" x14ac:dyDescent="0.35">
      <c r="W967" s="51"/>
      <c r="X967" s="58"/>
      <c r="Y967" s="51"/>
      <c r="Z967" s="58"/>
    </row>
    <row r="968" spans="23:26" hidden="1" x14ac:dyDescent="0.35">
      <c r="W968" s="51"/>
      <c r="X968" s="58"/>
      <c r="Y968" s="51"/>
      <c r="Z968" s="58"/>
    </row>
    <row r="969" spans="23:26" hidden="1" x14ac:dyDescent="0.35">
      <c r="W969" s="51"/>
      <c r="X969" s="58"/>
      <c r="Y969" s="51"/>
      <c r="Z969" s="58"/>
    </row>
    <row r="970" spans="23:26" hidden="1" x14ac:dyDescent="0.35">
      <c r="W970" s="51"/>
      <c r="X970" s="58"/>
      <c r="Y970" s="51"/>
      <c r="Z970" s="58"/>
    </row>
    <row r="971" spans="23:26" hidden="1" x14ac:dyDescent="0.35">
      <c r="W971" s="51"/>
      <c r="X971" s="58"/>
      <c r="Y971" s="51"/>
      <c r="Z971" s="58"/>
    </row>
    <row r="972" spans="23:26" hidden="1" x14ac:dyDescent="0.35">
      <c r="W972" s="51"/>
      <c r="X972" s="58"/>
      <c r="Y972" s="51"/>
      <c r="Z972" s="58"/>
    </row>
    <row r="973" spans="23:26" hidden="1" x14ac:dyDescent="0.35">
      <c r="W973" s="51"/>
      <c r="X973" s="58"/>
      <c r="Y973" s="51"/>
      <c r="Z973" s="58"/>
    </row>
    <row r="974" spans="23:26" hidden="1" x14ac:dyDescent="0.35">
      <c r="W974" s="51"/>
      <c r="X974" s="58"/>
      <c r="Y974" s="51"/>
      <c r="Z974" s="58"/>
    </row>
    <row r="975" spans="23:26" hidden="1" x14ac:dyDescent="0.35">
      <c r="W975" s="51"/>
      <c r="X975" s="58"/>
      <c r="Y975" s="51"/>
      <c r="Z975" s="58"/>
    </row>
    <row r="976" spans="23:26" hidden="1" x14ac:dyDescent="0.35">
      <c r="W976" s="51"/>
      <c r="X976" s="58"/>
      <c r="Y976" s="51"/>
      <c r="Z976" s="58"/>
    </row>
    <row r="977" spans="23:26" hidden="1" x14ac:dyDescent="0.35">
      <c r="W977" s="51"/>
      <c r="X977" s="58"/>
      <c r="Y977" s="51"/>
      <c r="Z977" s="58"/>
    </row>
    <row r="978" spans="23:26" hidden="1" x14ac:dyDescent="0.35">
      <c r="W978" s="51"/>
      <c r="X978" s="58"/>
      <c r="Y978" s="51"/>
      <c r="Z978" s="58"/>
    </row>
    <row r="979" spans="23:26" hidden="1" x14ac:dyDescent="0.35">
      <c r="W979" s="51"/>
      <c r="X979" s="58"/>
      <c r="Y979" s="51"/>
      <c r="Z979" s="58"/>
    </row>
    <row r="980" spans="23:26" hidden="1" x14ac:dyDescent="0.35">
      <c r="W980" s="51"/>
      <c r="X980" s="58"/>
      <c r="Y980" s="51"/>
      <c r="Z980" s="58"/>
    </row>
    <row r="981" spans="23:26" hidden="1" x14ac:dyDescent="0.35">
      <c r="W981" s="51"/>
      <c r="X981" s="58"/>
      <c r="Y981" s="51"/>
      <c r="Z981" s="58"/>
    </row>
    <row r="982" spans="23:26" hidden="1" x14ac:dyDescent="0.35">
      <c r="W982" s="51"/>
      <c r="X982" s="58"/>
      <c r="Y982" s="51"/>
      <c r="Z982" s="58"/>
    </row>
    <row r="983" spans="23:26" hidden="1" x14ac:dyDescent="0.35">
      <c r="W983" s="51"/>
      <c r="X983" s="58"/>
      <c r="Y983" s="51"/>
      <c r="Z983" s="58"/>
    </row>
    <row r="984" spans="23:26" hidden="1" x14ac:dyDescent="0.35">
      <c r="W984" s="51"/>
      <c r="X984" s="58"/>
      <c r="Y984" s="51"/>
      <c r="Z984" s="58"/>
    </row>
    <row r="985" spans="23:26" hidden="1" x14ac:dyDescent="0.35">
      <c r="W985" s="51"/>
      <c r="X985" s="58"/>
      <c r="Y985" s="51"/>
      <c r="Z985" s="58"/>
    </row>
    <row r="986" spans="23:26" hidden="1" x14ac:dyDescent="0.35">
      <c r="W986" s="51"/>
      <c r="X986" s="58"/>
      <c r="Y986" s="51"/>
      <c r="Z986" s="58"/>
    </row>
    <row r="987" spans="23:26" hidden="1" x14ac:dyDescent="0.35">
      <c r="W987" s="51"/>
      <c r="X987" s="58"/>
      <c r="Y987" s="51"/>
      <c r="Z987" s="58"/>
    </row>
    <row r="988" spans="23:26" hidden="1" x14ac:dyDescent="0.35">
      <c r="W988" s="51"/>
      <c r="X988" s="58"/>
      <c r="Y988" s="51"/>
      <c r="Z988" s="58"/>
    </row>
    <row r="989" spans="23:26" hidden="1" x14ac:dyDescent="0.35">
      <c r="W989" s="51"/>
      <c r="X989" s="58"/>
      <c r="Y989" s="51"/>
      <c r="Z989" s="58"/>
    </row>
    <row r="990" spans="23:26" hidden="1" x14ac:dyDescent="0.35">
      <c r="W990" s="51"/>
      <c r="X990" s="58"/>
      <c r="Y990" s="51"/>
      <c r="Z990" s="58"/>
    </row>
    <row r="991" spans="23:26" hidden="1" x14ac:dyDescent="0.35">
      <c r="W991" s="51"/>
      <c r="X991" s="58"/>
      <c r="Y991" s="51"/>
      <c r="Z991" s="58"/>
    </row>
    <row r="992" spans="23:26" hidden="1" x14ac:dyDescent="0.35">
      <c r="W992" s="51"/>
      <c r="X992" s="58"/>
      <c r="Y992" s="51"/>
      <c r="Z992" s="58"/>
    </row>
    <row r="993" spans="23:26" hidden="1" x14ac:dyDescent="0.35">
      <c r="W993" s="51"/>
      <c r="X993" s="58"/>
      <c r="Y993" s="51"/>
      <c r="Z993" s="58"/>
    </row>
    <row r="994" spans="23:26" hidden="1" x14ac:dyDescent="0.35">
      <c r="W994" s="51"/>
      <c r="X994" s="58"/>
      <c r="Y994" s="51"/>
      <c r="Z994" s="58"/>
    </row>
    <row r="995" spans="23:26" hidden="1" x14ac:dyDescent="0.35">
      <c r="W995" s="51"/>
      <c r="X995" s="58"/>
      <c r="Y995" s="51"/>
      <c r="Z995" s="58"/>
    </row>
    <row r="996" spans="23:26" hidden="1" x14ac:dyDescent="0.35">
      <c r="W996" s="51"/>
      <c r="X996" s="58"/>
      <c r="Y996" s="51"/>
      <c r="Z996" s="58"/>
    </row>
    <row r="997" spans="23:26" hidden="1" x14ac:dyDescent="0.35">
      <c r="W997" s="51"/>
      <c r="X997" s="58"/>
      <c r="Y997" s="51"/>
      <c r="Z997" s="58"/>
    </row>
    <row r="998" spans="23:26" hidden="1" x14ac:dyDescent="0.35">
      <c r="W998" s="51"/>
      <c r="X998" s="58"/>
      <c r="Y998" s="51"/>
      <c r="Z998" s="58"/>
    </row>
    <row r="999" spans="23:26" hidden="1" x14ac:dyDescent="0.35">
      <c r="W999" s="51"/>
      <c r="X999" s="58"/>
      <c r="Y999" s="51"/>
      <c r="Z999" s="58"/>
    </row>
    <row r="1000" spans="23:26" hidden="1" x14ac:dyDescent="0.35">
      <c r="W1000" s="51"/>
      <c r="X1000" s="58"/>
      <c r="Y1000" s="51"/>
      <c r="Z1000" s="58"/>
    </row>
    <row r="1001" spans="23:26" hidden="1" x14ac:dyDescent="0.35">
      <c r="W1001" s="51"/>
      <c r="X1001" s="58"/>
      <c r="Y1001" s="51"/>
      <c r="Z1001" s="58"/>
    </row>
    <row r="1002" spans="23:26" hidden="1" x14ac:dyDescent="0.35">
      <c r="W1002" s="51"/>
      <c r="X1002" s="58"/>
      <c r="Y1002" s="51"/>
      <c r="Z1002" s="58"/>
    </row>
    <row r="1003" spans="23:26" hidden="1" x14ac:dyDescent="0.35">
      <c r="W1003" s="51"/>
      <c r="X1003" s="58"/>
      <c r="Y1003" s="51"/>
      <c r="Z1003" s="58"/>
    </row>
    <row r="1004" spans="23:26" hidden="1" x14ac:dyDescent="0.35">
      <c r="W1004" s="51"/>
      <c r="X1004" s="58"/>
      <c r="Y1004" s="51"/>
      <c r="Z1004" s="58"/>
    </row>
    <row r="1005" spans="23:26" hidden="1" x14ac:dyDescent="0.35">
      <c r="W1005" s="51"/>
      <c r="X1005" s="58"/>
      <c r="Y1005" s="51"/>
      <c r="Z1005" s="58"/>
    </row>
    <row r="1006" spans="23:26" hidden="1" x14ac:dyDescent="0.35">
      <c r="W1006" s="51"/>
      <c r="X1006" s="58"/>
      <c r="Y1006" s="51"/>
      <c r="Z1006" s="58"/>
    </row>
    <row r="1007" spans="23:26" hidden="1" x14ac:dyDescent="0.35">
      <c r="W1007" s="51"/>
      <c r="X1007" s="58"/>
      <c r="Y1007" s="51"/>
      <c r="Z1007" s="58"/>
    </row>
    <row r="1008" spans="23:26" hidden="1" x14ac:dyDescent="0.35">
      <c r="W1008" s="51"/>
      <c r="X1008" s="58"/>
      <c r="Y1008" s="51"/>
      <c r="Z1008" s="58"/>
    </row>
    <row r="1009" spans="23:26" hidden="1" x14ac:dyDescent="0.35">
      <c r="W1009" s="51"/>
      <c r="X1009" s="58"/>
      <c r="Y1009" s="51"/>
      <c r="Z1009" s="58"/>
    </row>
    <row r="1010" spans="23:26" hidden="1" x14ac:dyDescent="0.35">
      <c r="W1010" s="51"/>
      <c r="X1010" s="58"/>
      <c r="Y1010" s="51"/>
      <c r="Z1010" s="58"/>
    </row>
    <row r="1011" spans="23:26" hidden="1" x14ac:dyDescent="0.35">
      <c r="W1011" s="51"/>
      <c r="X1011" s="58"/>
      <c r="Y1011" s="51"/>
      <c r="Z1011" s="58"/>
    </row>
    <row r="1012" spans="23:26" hidden="1" x14ac:dyDescent="0.35">
      <c r="W1012" s="51"/>
      <c r="X1012" s="58"/>
      <c r="Y1012" s="51"/>
      <c r="Z1012" s="58"/>
    </row>
    <row r="1013" spans="23:26" hidden="1" x14ac:dyDescent="0.35">
      <c r="W1013" s="51"/>
      <c r="X1013" s="58"/>
      <c r="Y1013" s="51"/>
      <c r="Z1013" s="58"/>
    </row>
    <row r="1014" spans="23:26" hidden="1" x14ac:dyDescent="0.35">
      <c r="W1014" s="51"/>
      <c r="X1014" s="58"/>
      <c r="Y1014" s="51"/>
      <c r="Z1014" s="58"/>
    </row>
    <row r="1015" spans="23:26" hidden="1" x14ac:dyDescent="0.35">
      <c r="W1015" s="51"/>
      <c r="X1015" s="58"/>
      <c r="Y1015" s="51"/>
      <c r="Z1015" s="58"/>
    </row>
    <row r="1016" spans="23:26" hidden="1" x14ac:dyDescent="0.35">
      <c r="W1016" s="51"/>
      <c r="X1016" s="58"/>
      <c r="Y1016" s="51"/>
      <c r="Z1016" s="58"/>
    </row>
    <row r="1017" spans="23:26" hidden="1" x14ac:dyDescent="0.35">
      <c r="W1017" s="51"/>
      <c r="X1017" s="58"/>
      <c r="Y1017" s="51"/>
      <c r="Z1017" s="58"/>
    </row>
    <row r="1018" spans="23:26" hidden="1" x14ac:dyDescent="0.35">
      <c r="W1018" s="51"/>
      <c r="X1018" s="58"/>
      <c r="Y1018" s="51"/>
      <c r="Z1018" s="58"/>
    </row>
    <row r="1019" spans="23:26" hidden="1" x14ac:dyDescent="0.35">
      <c r="W1019" s="51"/>
      <c r="X1019" s="58"/>
      <c r="Y1019" s="51"/>
      <c r="Z1019" s="58"/>
    </row>
    <row r="1020" spans="23:26" hidden="1" x14ac:dyDescent="0.35">
      <c r="W1020" s="51"/>
      <c r="X1020" s="58"/>
      <c r="Y1020" s="51"/>
      <c r="Z1020" s="58"/>
    </row>
    <row r="1021" spans="23:26" hidden="1" x14ac:dyDescent="0.35">
      <c r="W1021" s="51"/>
      <c r="X1021" s="58"/>
      <c r="Y1021" s="51"/>
      <c r="Z1021" s="58"/>
    </row>
    <row r="1022" spans="23:26" hidden="1" x14ac:dyDescent="0.35">
      <c r="W1022" s="51"/>
      <c r="X1022" s="58"/>
      <c r="Y1022" s="51"/>
      <c r="Z1022" s="58"/>
    </row>
    <row r="1023" spans="23:26" hidden="1" x14ac:dyDescent="0.35">
      <c r="W1023" s="51"/>
      <c r="X1023" s="58"/>
      <c r="Y1023" s="51"/>
      <c r="Z1023" s="58"/>
    </row>
    <row r="1024" spans="23:26" hidden="1" x14ac:dyDescent="0.35">
      <c r="W1024" s="51"/>
      <c r="X1024" s="58"/>
      <c r="Y1024" s="51"/>
      <c r="Z1024" s="58"/>
    </row>
    <row r="1025" spans="23:26" hidden="1" x14ac:dyDescent="0.35">
      <c r="W1025" s="51"/>
      <c r="X1025" s="58"/>
      <c r="Y1025" s="51"/>
      <c r="Z1025" s="58"/>
    </row>
    <row r="1026" spans="23:26" hidden="1" x14ac:dyDescent="0.35">
      <c r="W1026" s="51"/>
      <c r="X1026" s="58"/>
      <c r="Y1026" s="51"/>
      <c r="Z1026" s="58"/>
    </row>
    <row r="1027" spans="23:26" hidden="1" x14ac:dyDescent="0.35">
      <c r="W1027" s="51"/>
      <c r="X1027" s="58"/>
      <c r="Y1027" s="51"/>
      <c r="Z1027" s="58"/>
    </row>
    <row r="1028" spans="23:26" hidden="1" x14ac:dyDescent="0.35">
      <c r="W1028" s="51"/>
      <c r="X1028" s="58"/>
      <c r="Y1028" s="51"/>
      <c r="Z1028" s="58"/>
    </row>
    <row r="1029" spans="23:26" hidden="1" x14ac:dyDescent="0.35">
      <c r="W1029" s="51"/>
      <c r="X1029" s="58"/>
      <c r="Y1029" s="51"/>
      <c r="Z1029" s="58"/>
    </row>
    <row r="1030" spans="23:26" hidden="1" x14ac:dyDescent="0.35">
      <c r="W1030" s="51"/>
      <c r="X1030" s="58"/>
      <c r="Y1030" s="51"/>
      <c r="Z1030" s="58"/>
    </row>
    <row r="1031" spans="23:26" hidden="1" x14ac:dyDescent="0.35">
      <c r="W1031" s="51"/>
      <c r="X1031" s="58"/>
      <c r="Y1031" s="51"/>
      <c r="Z1031" s="58"/>
    </row>
    <row r="1032" spans="23:26" hidden="1" x14ac:dyDescent="0.35">
      <c r="W1032" s="51"/>
      <c r="X1032" s="58"/>
      <c r="Y1032" s="51"/>
      <c r="Z1032" s="58"/>
    </row>
    <row r="1033" spans="23:26" hidden="1" x14ac:dyDescent="0.35">
      <c r="W1033" s="51"/>
      <c r="X1033" s="58"/>
      <c r="Y1033" s="51"/>
      <c r="Z1033" s="58"/>
    </row>
    <row r="1034" spans="23:26" hidden="1" x14ac:dyDescent="0.35">
      <c r="W1034" s="51"/>
      <c r="X1034" s="58"/>
      <c r="Y1034" s="51"/>
      <c r="Z1034" s="58"/>
    </row>
    <row r="1035" spans="23:26" hidden="1" x14ac:dyDescent="0.35">
      <c r="W1035" s="51"/>
      <c r="X1035" s="58"/>
      <c r="Y1035" s="51"/>
      <c r="Z1035" s="58"/>
    </row>
    <row r="1036" spans="23:26" hidden="1" x14ac:dyDescent="0.35">
      <c r="W1036" s="51"/>
      <c r="X1036" s="58"/>
      <c r="Y1036" s="51"/>
      <c r="Z1036" s="58"/>
    </row>
    <row r="1037" spans="23:26" hidden="1" x14ac:dyDescent="0.35">
      <c r="W1037" s="51"/>
      <c r="X1037" s="58"/>
      <c r="Y1037" s="51"/>
      <c r="Z1037" s="58"/>
    </row>
    <row r="1038" spans="23:26" hidden="1" x14ac:dyDescent="0.35">
      <c r="W1038" s="51"/>
      <c r="X1038" s="58"/>
      <c r="Y1038" s="51"/>
      <c r="Z1038" s="58"/>
    </row>
    <row r="1039" spans="23:26" hidden="1" x14ac:dyDescent="0.35">
      <c r="W1039" s="51"/>
      <c r="X1039" s="58"/>
      <c r="Y1039" s="51"/>
      <c r="Z1039" s="58"/>
    </row>
    <row r="1040" spans="23:26" hidden="1" x14ac:dyDescent="0.35">
      <c r="W1040" s="51"/>
      <c r="X1040" s="58"/>
      <c r="Y1040" s="51"/>
      <c r="Z1040" s="58"/>
    </row>
    <row r="1041" spans="23:26" hidden="1" x14ac:dyDescent="0.35">
      <c r="W1041" s="51"/>
      <c r="X1041" s="61"/>
      <c r="Y1041" s="51"/>
      <c r="Z1041" s="58"/>
    </row>
    <row r="1042" spans="23:26" hidden="1" x14ac:dyDescent="0.35">
      <c r="W1042" s="51"/>
      <c r="X1042" s="61"/>
      <c r="Y1042" s="51"/>
      <c r="Z1042" s="58"/>
    </row>
    <row r="1043" spans="23:26" hidden="1" x14ac:dyDescent="0.35">
      <c r="W1043" s="51"/>
      <c r="X1043" s="61"/>
      <c r="Y1043" s="51"/>
      <c r="Z1043" s="58"/>
    </row>
    <row r="1044" spans="23:26" hidden="1" x14ac:dyDescent="0.35">
      <c r="W1044" s="51"/>
      <c r="X1044" s="61"/>
      <c r="Y1044" s="51"/>
      <c r="Z1044" s="58"/>
    </row>
    <row r="1045" spans="23:26" hidden="1" x14ac:dyDescent="0.35">
      <c r="W1045" s="51"/>
      <c r="X1045" s="61"/>
      <c r="Y1045" s="51"/>
      <c r="Z1045" s="58"/>
    </row>
    <row r="1046" spans="23:26" hidden="1" x14ac:dyDescent="0.35">
      <c r="W1046" s="51"/>
      <c r="X1046" s="61"/>
      <c r="Y1046" s="51"/>
      <c r="Z1046" s="58"/>
    </row>
    <row r="1047" spans="23:26" hidden="1" x14ac:dyDescent="0.35">
      <c r="W1047" s="51"/>
      <c r="X1047" s="61"/>
      <c r="Y1047" s="51"/>
      <c r="Z1047" s="58"/>
    </row>
    <row r="1048" spans="23:26" hidden="1" x14ac:dyDescent="0.35">
      <c r="W1048" s="51"/>
      <c r="X1048" s="61"/>
      <c r="Y1048" s="51"/>
      <c r="Z1048" s="58"/>
    </row>
    <row r="1049" spans="23:26" hidden="1" x14ac:dyDescent="0.35">
      <c r="W1049" s="51"/>
      <c r="X1049" s="61"/>
      <c r="Y1049" s="51"/>
      <c r="Z1049" s="58"/>
    </row>
    <row r="1050" spans="23:26" hidden="1" x14ac:dyDescent="0.35">
      <c r="W1050" s="51"/>
      <c r="X1050" s="61"/>
      <c r="Y1050" s="51"/>
      <c r="Z1050" s="58"/>
    </row>
    <row r="1051" spans="23:26" hidden="1" x14ac:dyDescent="0.35">
      <c r="W1051" s="51"/>
      <c r="X1051" s="61"/>
      <c r="Y1051" s="51"/>
      <c r="Z1051" s="58"/>
    </row>
    <row r="1052" spans="23:26" hidden="1" x14ac:dyDescent="0.35">
      <c r="W1052" s="51"/>
      <c r="X1052" s="61"/>
      <c r="Y1052" s="51"/>
      <c r="Z1052" s="58"/>
    </row>
    <row r="1053" spans="23:26" hidden="1" x14ac:dyDescent="0.35">
      <c r="W1053" s="51"/>
      <c r="X1053" s="61"/>
      <c r="Y1053" s="51"/>
      <c r="Z1053" s="58"/>
    </row>
    <row r="1054" spans="23:26" hidden="1" x14ac:dyDescent="0.35">
      <c r="W1054" s="51"/>
      <c r="X1054" s="61"/>
      <c r="Y1054" s="51"/>
      <c r="Z1054" s="58"/>
    </row>
    <row r="1055" spans="23:26" hidden="1" x14ac:dyDescent="0.35">
      <c r="W1055" s="51"/>
      <c r="X1055" s="61"/>
      <c r="Y1055" s="51"/>
      <c r="Z1055" s="58"/>
    </row>
    <row r="1056" spans="23:26" hidden="1" x14ac:dyDescent="0.35">
      <c r="W1056" s="51"/>
      <c r="X1056" s="61"/>
      <c r="Y1056" s="51"/>
      <c r="Z1056" s="58"/>
    </row>
    <row r="1057" spans="23:26" hidden="1" x14ac:dyDescent="0.35">
      <c r="W1057" s="51"/>
      <c r="X1057" s="61"/>
      <c r="Y1057" s="51"/>
      <c r="Z1057" s="58"/>
    </row>
    <row r="1058" spans="23:26" hidden="1" x14ac:dyDescent="0.35">
      <c r="W1058" s="51"/>
      <c r="X1058" s="61"/>
      <c r="Y1058" s="51"/>
      <c r="Z1058" s="58"/>
    </row>
    <row r="1059" spans="23:26" hidden="1" x14ac:dyDescent="0.35">
      <c r="W1059" s="51"/>
      <c r="X1059" s="61"/>
      <c r="Y1059" s="51"/>
      <c r="Z1059" s="58"/>
    </row>
    <row r="1060" spans="23:26" hidden="1" x14ac:dyDescent="0.35">
      <c r="W1060" s="51"/>
      <c r="X1060" s="61"/>
      <c r="Y1060" s="51"/>
      <c r="Z1060" s="58"/>
    </row>
    <row r="1061" spans="23:26" hidden="1" x14ac:dyDescent="0.35">
      <c r="W1061" s="51"/>
      <c r="X1061" s="61"/>
      <c r="Y1061" s="51"/>
      <c r="Z1061" s="58"/>
    </row>
    <row r="1062" spans="23:26" hidden="1" x14ac:dyDescent="0.35">
      <c r="W1062" s="51"/>
      <c r="X1062" s="61"/>
      <c r="Y1062" s="51"/>
      <c r="Z1062" s="58"/>
    </row>
    <row r="1063" spans="23:26" hidden="1" x14ac:dyDescent="0.35">
      <c r="W1063" s="51"/>
      <c r="X1063" s="61"/>
      <c r="Y1063" s="51"/>
      <c r="Z1063" s="58"/>
    </row>
    <row r="1064" spans="23:26" hidden="1" x14ac:dyDescent="0.35">
      <c r="W1064" s="51"/>
      <c r="X1064" s="61"/>
      <c r="Y1064" s="51"/>
      <c r="Z1064" s="58"/>
    </row>
    <row r="1065" spans="23:26" hidden="1" x14ac:dyDescent="0.35">
      <c r="W1065" s="51"/>
      <c r="X1065" s="61"/>
      <c r="Y1065" s="51"/>
      <c r="Z1065" s="58"/>
    </row>
    <row r="1066" spans="23:26" hidden="1" x14ac:dyDescent="0.35">
      <c r="W1066" s="51"/>
      <c r="X1066" s="61"/>
      <c r="Y1066" s="51"/>
      <c r="Z1066" s="58"/>
    </row>
    <row r="1067" spans="23:26" hidden="1" x14ac:dyDescent="0.35">
      <c r="W1067" s="51"/>
      <c r="X1067" s="61"/>
      <c r="Y1067" s="51"/>
      <c r="Z1067" s="58"/>
    </row>
    <row r="1068" spans="23:26" hidden="1" x14ac:dyDescent="0.35">
      <c r="W1068" s="51"/>
      <c r="X1068" s="61"/>
      <c r="Y1068" s="51"/>
      <c r="Z1068" s="58"/>
    </row>
    <row r="1069" spans="23:26" hidden="1" x14ac:dyDescent="0.35">
      <c r="W1069" s="51"/>
      <c r="X1069" s="61"/>
      <c r="Y1069" s="51"/>
      <c r="Z1069" s="58"/>
    </row>
    <row r="1070" spans="23:26" hidden="1" x14ac:dyDescent="0.35">
      <c r="W1070" s="51"/>
      <c r="X1070" s="61"/>
      <c r="Y1070" s="51"/>
      <c r="Z1070" s="58"/>
    </row>
    <row r="1071" spans="23:26" hidden="1" x14ac:dyDescent="0.35">
      <c r="W1071" s="51"/>
      <c r="X1071" s="61"/>
      <c r="Y1071" s="51"/>
      <c r="Z1071" s="58"/>
    </row>
    <row r="1072" spans="23:26" hidden="1" x14ac:dyDescent="0.35">
      <c r="W1072" s="51"/>
      <c r="X1072" s="61"/>
      <c r="Y1072" s="51"/>
      <c r="Z1072" s="58"/>
    </row>
    <row r="1073" spans="23:26" hidden="1" x14ac:dyDescent="0.35">
      <c r="W1073" s="51"/>
      <c r="X1073" s="61"/>
      <c r="Y1073" s="51"/>
      <c r="Z1073" s="58"/>
    </row>
    <row r="1074" spans="23:26" hidden="1" x14ac:dyDescent="0.35">
      <c r="W1074" s="51"/>
      <c r="X1074" s="61"/>
      <c r="Y1074" s="51"/>
      <c r="Z1074" s="58"/>
    </row>
    <row r="1075" spans="23:26" hidden="1" x14ac:dyDescent="0.35">
      <c r="W1075" s="51"/>
      <c r="X1075" s="61"/>
      <c r="Y1075" s="51"/>
      <c r="Z1075" s="58"/>
    </row>
    <row r="1076" spans="23:26" hidden="1" x14ac:dyDescent="0.35">
      <c r="W1076" s="51"/>
      <c r="X1076" s="61"/>
      <c r="Y1076" s="51"/>
      <c r="Z1076" s="58"/>
    </row>
    <row r="1077" spans="23:26" hidden="1" x14ac:dyDescent="0.35">
      <c r="W1077" s="51"/>
      <c r="X1077" s="61"/>
      <c r="Y1077" s="51"/>
      <c r="Z1077" s="58"/>
    </row>
    <row r="1078" spans="23:26" hidden="1" x14ac:dyDescent="0.35">
      <c r="W1078" s="51"/>
      <c r="X1078" s="61"/>
      <c r="Y1078" s="51"/>
      <c r="Z1078" s="58"/>
    </row>
    <row r="1079" spans="23:26" hidden="1" x14ac:dyDescent="0.35">
      <c r="W1079" s="51"/>
      <c r="X1079" s="61"/>
      <c r="Y1079" s="51"/>
      <c r="Z1079" s="58"/>
    </row>
    <row r="1080" spans="23:26" hidden="1" x14ac:dyDescent="0.35">
      <c r="W1080" s="51"/>
      <c r="X1080" s="61"/>
      <c r="Y1080" s="51"/>
      <c r="Z1080" s="58"/>
    </row>
    <row r="1081" spans="23:26" hidden="1" x14ac:dyDescent="0.35">
      <c r="W1081" s="51"/>
      <c r="X1081" s="61"/>
      <c r="Y1081" s="51"/>
      <c r="Z1081" s="58"/>
    </row>
    <row r="1082" spans="23:26" hidden="1" x14ac:dyDescent="0.35">
      <c r="W1082" s="51"/>
      <c r="X1082" s="61"/>
      <c r="Y1082" s="51"/>
      <c r="Z1082" s="58"/>
    </row>
    <row r="1083" spans="23:26" hidden="1" x14ac:dyDescent="0.35">
      <c r="W1083" s="51"/>
      <c r="X1083" s="61"/>
      <c r="Y1083" s="51"/>
      <c r="Z1083" s="58"/>
    </row>
    <row r="1084" spans="23:26" hidden="1" x14ac:dyDescent="0.35">
      <c r="W1084" s="51"/>
      <c r="X1084" s="61"/>
      <c r="Y1084" s="51"/>
      <c r="Z1084" s="58"/>
    </row>
    <row r="1085" spans="23:26" hidden="1" x14ac:dyDescent="0.35">
      <c r="W1085" s="51"/>
      <c r="X1085" s="61"/>
      <c r="Y1085" s="51"/>
      <c r="Z1085" s="58"/>
    </row>
    <row r="1086" spans="23:26" hidden="1" x14ac:dyDescent="0.35">
      <c r="W1086" s="51"/>
      <c r="X1086" s="61"/>
      <c r="Y1086" s="51"/>
      <c r="Z1086" s="58"/>
    </row>
    <row r="1087" spans="23:26" hidden="1" x14ac:dyDescent="0.35">
      <c r="W1087" s="51"/>
      <c r="X1087" s="61"/>
      <c r="Y1087" s="51"/>
      <c r="Z1087" s="58"/>
    </row>
    <row r="1088" spans="23:26" hidden="1" x14ac:dyDescent="0.35">
      <c r="W1088" s="51"/>
      <c r="X1088" s="61"/>
      <c r="Y1088" s="51"/>
      <c r="Z1088" s="58"/>
    </row>
    <row r="1089" spans="23:26" hidden="1" x14ac:dyDescent="0.35">
      <c r="W1089" s="51"/>
      <c r="X1089" s="61"/>
      <c r="Y1089" s="51"/>
      <c r="Z1089" s="58"/>
    </row>
    <row r="1090" spans="23:26" hidden="1" x14ac:dyDescent="0.35">
      <c r="W1090" s="51"/>
      <c r="X1090" s="61"/>
      <c r="Y1090" s="51"/>
      <c r="Z1090" s="58"/>
    </row>
    <row r="1091" spans="23:26" hidden="1" x14ac:dyDescent="0.35">
      <c r="W1091" s="51"/>
      <c r="X1091" s="61"/>
      <c r="Y1091" s="51"/>
      <c r="Z1091" s="58"/>
    </row>
    <row r="1092" spans="23:26" hidden="1" x14ac:dyDescent="0.35">
      <c r="W1092" s="51"/>
      <c r="X1092" s="61"/>
      <c r="Y1092" s="51"/>
      <c r="Z1092" s="58"/>
    </row>
    <row r="1093" spans="23:26" hidden="1" x14ac:dyDescent="0.35">
      <c r="W1093" s="51"/>
      <c r="X1093" s="61"/>
      <c r="Y1093" s="51"/>
      <c r="Z1093" s="58"/>
    </row>
    <row r="1094" spans="23:26" hidden="1" x14ac:dyDescent="0.35">
      <c r="W1094" s="51"/>
      <c r="X1094" s="61"/>
      <c r="Y1094" s="51"/>
      <c r="Z1094" s="58"/>
    </row>
    <row r="1095" spans="23:26" hidden="1" x14ac:dyDescent="0.35">
      <c r="W1095" s="51"/>
      <c r="X1095" s="61"/>
      <c r="Y1095" s="51"/>
      <c r="Z1095" s="58"/>
    </row>
    <row r="1096" spans="23:26" hidden="1" x14ac:dyDescent="0.35">
      <c r="W1096" s="51"/>
      <c r="X1096" s="61"/>
      <c r="Y1096" s="51"/>
      <c r="Z1096" s="58"/>
    </row>
    <row r="1097" spans="23:26" hidden="1" x14ac:dyDescent="0.35">
      <c r="W1097" s="51"/>
      <c r="X1097" s="61"/>
      <c r="Y1097" s="51"/>
      <c r="Z1097" s="58"/>
    </row>
    <row r="1098" spans="23:26" hidden="1" x14ac:dyDescent="0.35">
      <c r="W1098" s="51"/>
      <c r="X1098" s="61"/>
      <c r="Y1098" s="51"/>
      <c r="Z1098" s="58"/>
    </row>
    <row r="1099" spans="23:26" hidden="1" x14ac:dyDescent="0.35">
      <c r="W1099" s="51"/>
      <c r="X1099" s="61"/>
      <c r="Y1099" s="51"/>
      <c r="Z1099" s="58"/>
    </row>
    <row r="1100" spans="23:26" hidden="1" x14ac:dyDescent="0.35">
      <c r="W1100" s="51"/>
      <c r="X1100" s="61"/>
      <c r="Y1100" s="51"/>
      <c r="Z1100" s="58"/>
    </row>
    <row r="1101" spans="23:26" hidden="1" x14ac:dyDescent="0.35">
      <c r="W1101" s="51"/>
      <c r="X1101" s="61"/>
      <c r="Y1101" s="51"/>
      <c r="Z1101" s="58"/>
    </row>
    <row r="1102" spans="23:26" hidden="1" x14ac:dyDescent="0.35">
      <c r="W1102" s="51"/>
    </row>
  </sheetData>
  <mergeCells count="4">
    <mergeCell ref="I26:J26"/>
    <mergeCell ref="I28:I29"/>
    <mergeCell ref="J28:J29"/>
    <mergeCell ref="K28:V28"/>
  </mergeCells>
  <dataValidations count="2">
    <dataValidation type="list" allowBlank="1" showInputMessage="1" showErrorMessage="1" sqref="G6" xr:uid="{00000000-0002-0000-1000-000000000000}">
      <formula1>$AB$30:$AB$99</formula1>
    </dataValidation>
    <dataValidation type="list" allowBlank="1" showInputMessage="1" showErrorMessage="1" sqref="E6" xr:uid="{00000000-0002-0000-1000-000001000000}">
      <formula1>$AB$30:$AB$87</formula1>
    </dataValidation>
  </dataValidations>
  <hyperlinks>
    <hyperlink ref="Y2" location="Contenido!A1" display="regresar" xr:uid="{00000000-0004-0000-1000-000000000000}"/>
    <hyperlink ref="D106" r:id="rId1" xr:uid="{00000000-0004-0000-1000-000001000000}"/>
  </hyperlinks>
  <pageMargins left="0.7" right="0.7" top="0.75" bottom="0.75" header="0.3" footer="0.3"/>
  <pageSetup orientation="portrait" r:id="rId2"/>
  <ignoredErrors>
    <ignoredError sqref="AC30:AC65 B30:B65" numberStoredAsText="1"/>
  </ignoredErrors>
  <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3"/>
  </sheetPr>
  <dimension ref="A1:AO43"/>
  <sheetViews>
    <sheetView showGridLines="0" zoomScale="70" zoomScaleNormal="70" workbookViewId="0">
      <pane ySplit="2" topLeftCell="A3" activePane="bottomLeft" state="frozen"/>
      <selection activeCell="H5" sqref="H5"/>
      <selection pane="bottomLeft" activeCell="I17" sqref="I17"/>
    </sheetView>
  </sheetViews>
  <sheetFormatPr baseColWidth="10" defaultColWidth="0" defaultRowHeight="18" zeroHeight="1" x14ac:dyDescent="0.35"/>
  <cols>
    <col min="1" max="1" width="3.7109375" style="13" customWidth="1"/>
    <col min="2" max="2" width="17.5703125" style="13" customWidth="1"/>
    <col min="3" max="3" width="17.7109375" style="13" customWidth="1"/>
    <col min="4" max="12" width="15.7109375" style="13" customWidth="1"/>
    <col min="13" max="15" width="11.5703125" style="13" customWidth="1"/>
    <col min="16" max="17" width="11.5703125" style="13" hidden="1" customWidth="1"/>
    <col min="18" max="18" width="13.28515625" style="13" hidden="1" customWidth="1"/>
    <col min="19" max="21" width="11.5703125" style="13" hidden="1" customWidth="1"/>
    <col min="22" max="22" width="14.28515625" style="13" hidden="1" customWidth="1"/>
    <col min="23" max="28" width="11.5703125" style="13" hidden="1" customWidth="1"/>
    <col min="29" max="41" width="0" style="13" hidden="1" customWidth="1"/>
    <col min="42" max="16384" width="11.5703125" style="13" hidden="1"/>
  </cols>
  <sheetData>
    <row r="1" spans="2:35" s="180" customFormat="1" ht="18" customHeight="1" collapsed="1" x14ac:dyDescent="0.25">
      <c r="B1" s="281" t="s">
        <v>565</v>
      </c>
      <c r="C1" s="179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1"/>
      <c r="Q1" s="172"/>
      <c r="R1" s="173"/>
      <c r="S1" s="173"/>
      <c r="T1" s="173"/>
      <c r="U1" s="173"/>
      <c r="V1" s="173"/>
      <c r="W1" s="17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</row>
    <row r="2" spans="2:35" x14ac:dyDescent="0.35">
      <c r="B2" s="87"/>
      <c r="C2" s="87"/>
      <c r="D2" s="87"/>
      <c r="E2" s="87"/>
      <c r="F2" s="87"/>
      <c r="H2" s="12"/>
      <c r="I2" s="12"/>
      <c r="J2" s="12"/>
      <c r="K2" s="12"/>
      <c r="L2" s="12"/>
      <c r="M2" s="12"/>
      <c r="N2" s="5" t="s">
        <v>211</v>
      </c>
      <c r="O2" s="12"/>
      <c r="P2" s="12"/>
      <c r="Q2" s="12"/>
      <c r="R2" s="12"/>
      <c r="S2" s="12"/>
      <c r="T2" s="12"/>
      <c r="U2" s="12"/>
      <c r="V2" s="12"/>
      <c r="W2" s="12"/>
    </row>
    <row r="3" spans="2:35" s="180" customFormat="1" ht="18" customHeight="1" collapsed="1" x14ac:dyDescent="0.25">
      <c r="B3" s="168" t="s">
        <v>353</v>
      </c>
      <c r="C3" s="179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1"/>
      <c r="Q3" s="172"/>
      <c r="R3" s="173"/>
      <c r="S3" s="173"/>
      <c r="T3" s="173"/>
      <c r="U3" s="173"/>
      <c r="V3" s="173"/>
      <c r="W3" s="17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</row>
    <row r="4" spans="2:35" ht="18.75" thickBot="1" x14ac:dyDescent="0.4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2:35" ht="33" customHeight="1" x14ac:dyDescent="0.35">
      <c r="B5" s="474" t="s">
        <v>7</v>
      </c>
      <c r="C5" s="475" t="s">
        <v>273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</row>
    <row r="6" spans="2:35" x14ac:dyDescent="0.35">
      <c r="B6" s="476">
        <v>2014</v>
      </c>
      <c r="C6" s="477">
        <f>'1.10 Insumos (IR)'!C7</f>
        <v>41479494.048560098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</row>
    <row r="7" spans="2:35" x14ac:dyDescent="0.35">
      <c r="B7" s="476">
        <v>2015</v>
      </c>
      <c r="C7" s="477">
        <f>'1.10 Insumos (IR)'!D7</f>
        <v>42449838.263377801</v>
      </c>
      <c r="E7" s="12"/>
      <c r="F7" s="12"/>
      <c r="G7" s="12"/>
      <c r="H7" s="12"/>
      <c r="I7" s="12"/>
      <c r="J7" s="12"/>
      <c r="K7" s="12"/>
      <c r="L7" s="89"/>
      <c r="M7" s="12"/>
      <c r="N7" s="12"/>
      <c r="O7" s="12"/>
      <c r="P7" s="12"/>
      <c r="Q7" s="12"/>
      <c r="R7" s="12"/>
      <c r="S7" s="12"/>
      <c r="T7" s="12"/>
      <c r="U7" s="89"/>
      <c r="V7" s="12"/>
    </row>
    <row r="8" spans="2:35" ht="18.75" thickBot="1" x14ac:dyDescent="0.4">
      <c r="B8" s="478">
        <v>2016</v>
      </c>
      <c r="C8" s="479">
        <f>'1.10 Insumos (IR)'!E7</f>
        <v>44687348.336607717</v>
      </c>
      <c r="E8" s="12"/>
      <c r="F8" s="12"/>
      <c r="G8" s="12"/>
      <c r="H8" s="12"/>
      <c r="I8" s="12"/>
      <c r="J8" s="12"/>
      <c r="K8" s="12"/>
      <c r="L8" s="89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2:35" x14ac:dyDescent="0.35">
      <c r="E9" s="12"/>
      <c r="F9" s="89"/>
      <c r="G9" s="12"/>
      <c r="H9" s="12"/>
      <c r="I9" s="12"/>
      <c r="J9" s="12"/>
      <c r="K9" s="89"/>
      <c r="L9" s="89"/>
      <c r="M9" s="12"/>
      <c r="N9" s="12"/>
      <c r="O9" s="12"/>
      <c r="P9" s="12"/>
      <c r="Q9" s="12"/>
      <c r="R9" s="12"/>
      <c r="S9" s="12"/>
      <c r="T9" s="12"/>
      <c r="U9" s="12"/>
    </row>
    <row r="10" spans="2:35" x14ac:dyDescent="0.35">
      <c r="E10" s="12"/>
      <c r="F10" s="89"/>
      <c r="G10" s="12"/>
      <c r="H10" s="89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2:35" x14ac:dyDescent="0.35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2:35" s="180" customFormat="1" ht="18" customHeight="1" collapsed="1" x14ac:dyDescent="0.25">
      <c r="B12" s="168" t="s">
        <v>6</v>
      </c>
      <c r="C12" s="179"/>
      <c r="D12" s="170"/>
      <c r="E12" s="170"/>
      <c r="F12" s="170"/>
      <c r="G12" s="170"/>
      <c r="H12" s="170"/>
      <c r="I12" s="170"/>
      <c r="J12" s="170"/>
      <c r="K12" s="170"/>
      <c r="L12" s="170"/>
      <c r="M12" s="170"/>
      <c r="N12" s="170"/>
      <c r="O12" s="170"/>
      <c r="P12" s="171"/>
      <c r="Q12" s="172"/>
      <c r="R12" s="173"/>
      <c r="S12" s="173"/>
      <c r="T12" s="173"/>
      <c r="U12" s="173"/>
      <c r="V12" s="173"/>
      <c r="W12" s="17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</row>
    <row r="13" spans="2:35" s="24" customFormat="1" ht="19.5" thickBot="1" x14ac:dyDescent="0.4">
      <c r="B13" s="90"/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20"/>
      <c r="Q13" s="20"/>
      <c r="R13" s="20"/>
      <c r="S13" s="20"/>
      <c r="T13" s="20"/>
      <c r="U13" s="20"/>
      <c r="V13" s="20"/>
      <c r="W13" s="20"/>
    </row>
    <row r="14" spans="2:35" ht="45.75" thickBot="1" x14ac:dyDescent="0.4">
      <c r="B14" s="12"/>
      <c r="C14" s="12"/>
      <c r="D14" s="272" t="s">
        <v>271</v>
      </c>
      <c r="E14" s="273">
        <v>0.3</v>
      </c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</row>
    <row r="15" spans="2:35" s="24" customFormat="1" x14ac:dyDescent="0.35">
      <c r="B15" s="20"/>
      <c r="C15" s="20"/>
      <c r="D15" s="91"/>
      <c r="E15" s="20"/>
      <c r="F15" s="20"/>
      <c r="G15" s="20"/>
      <c r="H15" s="20"/>
      <c r="I15" s="20"/>
      <c r="J15" s="20"/>
      <c r="K15" s="20"/>
      <c r="L15" s="20"/>
      <c r="M15" s="12"/>
      <c r="N15" s="12"/>
      <c r="O15" s="12"/>
      <c r="P15" s="12"/>
      <c r="Q15" s="12"/>
      <c r="R15" s="12"/>
      <c r="S15" s="12"/>
      <c r="T15" s="12"/>
      <c r="U15" s="20"/>
      <c r="V15" s="20"/>
      <c r="W15" s="20"/>
    </row>
    <row r="16" spans="2:35" s="24" customFormat="1" ht="18.75" thickBot="1" x14ac:dyDescent="0.4">
      <c r="B16" s="20"/>
      <c r="C16" s="20"/>
      <c r="D16" s="91"/>
      <c r="E16" s="20"/>
      <c r="F16" s="20"/>
      <c r="G16" s="20"/>
      <c r="H16" s="20"/>
      <c r="I16" s="20"/>
      <c r="J16" s="20"/>
      <c r="K16" s="20"/>
      <c r="L16" s="20"/>
      <c r="M16" s="12"/>
      <c r="N16" s="12"/>
      <c r="O16" s="12"/>
      <c r="P16" s="12"/>
      <c r="Q16" s="12"/>
      <c r="R16" s="12"/>
      <c r="S16" s="12"/>
      <c r="T16" s="12"/>
      <c r="U16" s="20"/>
      <c r="V16" s="20"/>
      <c r="W16" s="20"/>
    </row>
    <row r="17" spans="2:23" ht="14.45" customHeight="1" x14ac:dyDescent="0.35">
      <c r="B17" s="735" t="s">
        <v>284</v>
      </c>
      <c r="C17" s="733" t="s">
        <v>3</v>
      </c>
      <c r="D17" s="733">
        <v>2016</v>
      </c>
      <c r="E17" s="733"/>
      <c r="F17" s="733"/>
      <c r="G17" s="734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</row>
    <row r="18" spans="2:23" ht="46.15" customHeight="1" x14ac:dyDescent="0.35">
      <c r="B18" s="736"/>
      <c r="C18" s="737"/>
      <c r="D18" s="462" t="s">
        <v>294</v>
      </c>
      <c r="E18" s="462" t="s">
        <v>295</v>
      </c>
      <c r="F18" s="462" t="s">
        <v>355</v>
      </c>
      <c r="G18" s="465" t="s">
        <v>340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</row>
    <row r="19" spans="2:23" x14ac:dyDescent="0.35">
      <c r="B19" s="450" t="s">
        <v>1</v>
      </c>
      <c r="C19" s="443" t="s">
        <v>4</v>
      </c>
      <c r="D19" s="470">
        <f>'1.12 Insumos (Factores)'!F12</f>
        <v>1</v>
      </c>
      <c r="E19" s="464">
        <f>'1.13 Insumos (Energia)'!G10</f>
        <v>15604.047002359421</v>
      </c>
      <c r="F19" s="471">
        <f>(C8*E14)/1000</f>
        <v>13406.204500982314</v>
      </c>
      <c r="G19" s="466">
        <f>F19/(E19+(E20*(D20/D19)))</f>
        <v>9.039317850249444E-2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2:23" ht="18.75" thickBot="1" x14ac:dyDescent="0.4">
      <c r="B20" s="452" t="s">
        <v>2</v>
      </c>
      <c r="C20" s="453" t="s">
        <v>5</v>
      </c>
      <c r="D20" s="472">
        <f>'1.12 Insumos (Factores)'!F13</f>
        <v>0.55231143552311435</v>
      </c>
      <c r="E20" s="468">
        <f>'1.13 Insumos (Energia)'!G11</f>
        <v>240273.61764134557</v>
      </c>
      <c r="F20" s="473">
        <f>(C8*E14)/1000</f>
        <v>13406.204500982314</v>
      </c>
      <c r="G20" s="469">
        <f>F20/(E20+(E19*(D19/D20)))</f>
        <v>4.992518618020983E-2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2:23" x14ac:dyDescent="0.3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2:23" s="189" customFormat="1" ht="21.75" x14ac:dyDescent="0.4">
      <c r="B22" s="271" t="s">
        <v>287</v>
      </c>
      <c r="C22" s="168" t="s">
        <v>272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234"/>
      <c r="Q22" s="234"/>
      <c r="R22" s="234"/>
      <c r="S22" s="234"/>
      <c r="T22" s="234"/>
      <c r="U22" s="234"/>
      <c r="V22" s="234"/>
      <c r="W22" s="234"/>
    </row>
    <row r="23" spans="2:23" ht="18.75" thickBot="1" x14ac:dyDescent="0.4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</row>
    <row r="24" spans="2:23" ht="45.75" thickBot="1" x14ac:dyDescent="0.4">
      <c r="B24" s="12"/>
      <c r="C24" s="12"/>
      <c r="D24" s="272" t="s">
        <v>271</v>
      </c>
      <c r="E24" s="273">
        <f>1-E14</f>
        <v>0.7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</row>
    <row r="25" spans="2:23" x14ac:dyDescent="0.35"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</row>
    <row r="26" spans="2:23" ht="18.75" thickBot="1" x14ac:dyDescent="0.4"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</row>
    <row r="27" spans="2:23" s="92" customFormat="1" x14ac:dyDescent="0.35">
      <c r="B27" s="735" t="s">
        <v>284</v>
      </c>
      <c r="C27" s="733" t="s">
        <v>3</v>
      </c>
      <c r="D27" s="733">
        <v>2016</v>
      </c>
      <c r="E27" s="733"/>
      <c r="F27" s="733"/>
      <c r="G27" s="734"/>
      <c r="H27" s="13"/>
      <c r="I27" s="13"/>
      <c r="J27" s="13"/>
      <c r="K27" s="13"/>
      <c r="L27" s="13"/>
      <c r="M27" s="12"/>
      <c r="N27" s="12"/>
      <c r="O27" s="12"/>
      <c r="P27" s="12"/>
      <c r="Q27" s="12"/>
      <c r="R27" s="12"/>
      <c r="S27" s="32"/>
      <c r="T27" s="32"/>
      <c r="U27" s="32"/>
      <c r="V27" s="32"/>
      <c r="W27" s="32"/>
    </row>
    <row r="28" spans="2:23" ht="46.15" customHeight="1" x14ac:dyDescent="0.35">
      <c r="B28" s="736"/>
      <c r="C28" s="737"/>
      <c r="D28" s="462" t="s">
        <v>294</v>
      </c>
      <c r="E28" s="462" t="s">
        <v>297</v>
      </c>
      <c r="F28" s="462" t="s">
        <v>354</v>
      </c>
      <c r="G28" s="465" t="s">
        <v>296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</row>
    <row r="29" spans="2:23" x14ac:dyDescent="0.35">
      <c r="B29" s="450" t="s">
        <v>1</v>
      </c>
      <c r="C29" s="443" t="s">
        <v>4</v>
      </c>
      <c r="D29" s="463">
        <f>'1.12 Insumos (Factores)'!F27</f>
        <v>1</v>
      </c>
      <c r="E29" s="464">
        <f>'1.13 Insumos (Energia)'!F24</f>
        <v>201034</v>
      </c>
      <c r="F29" s="464">
        <f>(C8*$E$24)/1000</f>
        <v>31281.1438356254</v>
      </c>
      <c r="G29" s="466">
        <f>F29/(E29+(E30*(D30/D29)))</f>
        <v>0.14244449456254998</v>
      </c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</row>
    <row r="30" spans="2:23" ht="18.75" thickBot="1" x14ac:dyDescent="0.4">
      <c r="B30" s="452" t="s">
        <v>2</v>
      </c>
      <c r="C30" s="453" t="s">
        <v>5</v>
      </c>
      <c r="D30" s="467">
        <f>'1.12 Insumos (Factores)'!F28</f>
        <v>0.43907156673114117</v>
      </c>
      <c r="E30" s="468">
        <f>'1.13 Insumos (Energia)'!F25</f>
        <v>42290</v>
      </c>
      <c r="F30" s="468">
        <f>(C8*$E$24)/1000</f>
        <v>31281.1438356254</v>
      </c>
      <c r="G30" s="469">
        <f>F30/(E30+(E29*(D29/D30)))</f>
        <v>6.2543327399804338E-2</v>
      </c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2:23" x14ac:dyDescent="0.35">
      <c r="B31" s="12"/>
      <c r="C31" s="12"/>
      <c r="D31" s="12"/>
      <c r="E31" s="76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</row>
    <row r="32" spans="2:23" x14ac:dyDescent="0.35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</row>
    <row r="33" spans="2:23" x14ac:dyDescent="0.35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</row>
    <row r="34" spans="2:23" x14ac:dyDescent="0.35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</row>
    <row r="35" spans="2:23" x14ac:dyDescent="0.35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</row>
    <row r="36" spans="2:23" x14ac:dyDescent="0.35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</row>
    <row r="37" spans="2:23" x14ac:dyDescent="0.35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</row>
    <row r="38" spans="2:23" x14ac:dyDescent="0.3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</row>
    <row r="39" spans="2:23" x14ac:dyDescent="0.3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</row>
    <row r="40" spans="2:23" hidden="1" x14ac:dyDescent="0.35"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</row>
    <row r="41" spans="2:23" hidden="1" x14ac:dyDescent="0.3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</row>
    <row r="42" spans="2:23" hidden="1" x14ac:dyDescent="0.35"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</row>
    <row r="43" spans="2:23" x14ac:dyDescent="0.35"/>
  </sheetData>
  <mergeCells count="6">
    <mergeCell ref="D27:G27"/>
    <mergeCell ref="B27:B28"/>
    <mergeCell ref="C27:C28"/>
    <mergeCell ref="D17:G17"/>
    <mergeCell ref="C17:C18"/>
    <mergeCell ref="B17:B18"/>
  </mergeCells>
  <hyperlinks>
    <hyperlink ref="N2" location="Contenido!A1" display="regresar" xr:uid="{00000000-0004-0000-1100-000000000000}"/>
  </hyperlinks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44546A"/>
  </sheetPr>
  <dimension ref="A1:BX75"/>
  <sheetViews>
    <sheetView showGridLines="0" zoomScale="69" zoomScaleNormal="85" workbookViewId="0">
      <pane ySplit="2" topLeftCell="A3" activePane="bottomLeft" state="frozen"/>
      <selection activeCell="H5" sqref="H5"/>
      <selection pane="bottomLeft" activeCell="O28" sqref="O28"/>
    </sheetView>
  </sheetViews>
  <sheetFormatPr baseColWidth="10" defaultColWidth="0" defaultRowHeight="18" zeroHeight="1" x14ac:dyDescent="0.35"/>
  <cols>
    <col min="1" max="1" width="3.7109375" style="13" customWidth="1"/>
    <col min="2" max="2" width="29.28515625" style="13" customWidth="1"/>
    <col min="3" max="5" width="15.7109375" style="13" customWidth="1"/>
    <col min="6" max="6" width="22.140625" style="13" bestFit="1" customWidth="1"/>
    <col min="7" max="7" width="15.7109375" style="13" customWidth="1"/>
    <col min="8" max="9" width="17.28515625" style="13" bestFit="1" customWidth="1"/>
    <col min="10" max="11" width="11.5703125" style="13" customWidth="1"/>
    <col min="12" max="12" width="13.42578125" style="13" customWidth="1"/>
    <col min="13" max="16" width="11.5703125" style="13" customWidth="1"/>
    <col min="17" max="16384" width="11.5703125" style="13" hidden="1"/>
  </cols>
  <sheetData>
    <row r="1" spans="2:76" s="180" customFormat="1" ht="20.45" customHeight="1" collapsed="1" x14ac:dyDescent="0.25">
      <c r="B1" s="281" t="s">
        <v>566</v>
      </c>
      <c r="C1" s="179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R1" s="181"/>
      <c r="S1" s="182"/>
      <c r="T1" s="182"/>
      <c r="U1" s="182"/>
      <c r="V1" s="182"/>
      <c r="W1" s="182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</row>
    <row r="2" spans="2:76" s="3" customFormat="1" ht="18" customHeight="1" x14ac:dyDescent="0.25">
      <c r="B2" s="2"/>
      <c r="C2" s="2"/>
      <c r="D2" s="66"/>
      <c r="E2" s="6"/>
      <c r="F2" s="2"/>
      <c r="G2" s="2"/>
      <c r="I2" s="2"/>
      <c r="J2" s="2"/>
      <c r="K2" s="2"/>
      <c r="L2" s="2"/>
      <c r="M2" s="2"/>
      <c r="N2" s="2"/>
      <c r="O2" s="2"/>
      <c r="P2" s="5" t="s">
        <v>211</v>
      </c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</row>
    <row r="3" spans="2:76" s="180" customFormat="1" ht="20.45" customHeight="1" collapsed="1" x14ac:dyDescent="0.25">
      <c r="B3" s="168" t="s">
        <v>288</v>
      </c>
      <c r="C3" s="179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R3" s="181"/>
      <c r="S3" s="182"/>
      <c r="T3" s="182"/>
      <c r="U3" s="182"/>
      <c r="V3" s="182"/>
      <c r="W3" s="182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</row>
    <row r="4" spans="2:76" ht="18.75" thickBot="1" x14ac:dyDescent="0.4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2:76" ht="14.45" customHeight="1" x14ac:dyDescent="0.35">
      <c r="B5" s="696" t="s">
        <v>289</v>
      </c>
      <c r="C5" s="689"/>
      <c r="D5" s="689"/>
      <c r="E5" s="689"/>
      <c r="F5" s="689"/>
      <c r="G5" s="701"/>
      <c r="H5" s="12"/>
      <c r="I5" s="70"/>
      <c r="J5" s="12"/>
      <c r="K5" s="45"/>
      <c r="L5" s="12"/>
      <c r="M5" s="12"/>
      <c r="N5" s="12"/>
      <c r="O5" s="12"/>
      <c r="P5" s="12"/>
    </row>
    <row r="6" spans="2:76" x14ac:dyDescent="0.35">
      <c r="B6" s="435" t="s">
        <v>290</v>
      </c>
      <c r="C6" s="432">
        <v>2017</v>
      </c>
      <c r="D6" s="432">
        <v>2018</v>
      </c>
      <c r="E6" s="432">
        <v>2019</v>
      </c>
      <c r="F6" s="432">
        <v>2020</v>
      </c>
      <c r="G6" s="436">
        <v>2021</v>
      </c>
      <c r="H6" s="12"/>
      <c r="I6" s="12"/>
      <c r="J6" s="12"/>
      <c r="K6" s="45"/>
      <c r="L6" s="12"/>
      <c r="M6" s="12"/>
      <c r="N6" s="12"/>
      <c r="O6" s="12"/>
      <c r="P6" s="12"/>
    </row>
    <row r="7" spans="2:76" x14ac:dyDescent="0.35">
      <c r="B7" s="435" t="s">
        <v>221</v>
      </c>
      <c r="C7" s="433">
        <v>44239.9</v>
      </c>
      <c r="D7" s="433">
        <v>45025.23</v>
      </c>
      <c r="E7" s="433">
        <v>45892.645051477775</v>
      </c>
      <c r="F7" s="433">
        <v>46643.448618239985</v>
      </c>
      <c r="G7" s="437">
        <v>65069.138005092398</v>
      </c>
      <c r="H7" s="71"/>
      <c r="I7" s="12"/>
      <c r="J7" s="12"/>
      <c r="K7" s="12"/>
      <c r="L7" s="12"/>
      <c r="M7" s="12"/>
      <c r="N7" s="12"/>
      <c r="O7" s="12"/>
      <c r="P7" s="12"/>
    </row>
    <row r="8" spans="2:76" x14ac:dyDescent="0.35">
      <c r="B8" s="435" t="s">
        <v>401</v>
      </c>
      <c r="C8" s="434">
        <v>0.1002</v>
      </c>
      <c r="D8" s="434">
        <v>0.15329999999999999</v>
      </c>
      <c r="E8" s="434">
        <v>0.2180820995927569</v>
      </c>
      <c r="F8" s="434">
        <v>0.245706279235579</v>
      </c>
      <c r="G8" s="438">
        <v>6.6623318033129625E-2</v>
      </c>
      <c r="H8" s="12"/>
      <c r="I8" s="12"/>
      <c r="J8" s="12"/>
      <c r="K8" s="12"/>
      <c r="L8" s="12"/>
      <c r="M8" s="12"/>
      <c r="N8" s="12"/>
      <c r="O8" s="12"/>
      <c r="P8" s="12"/>
    </row>
    <row r="9" spans="2:76" ht="18.75" thickBot="1" x14ac:dyDescent="0.4">
      <c r="B9" s="439" t="s">
        <v>222</v>
      </c>
      <c r="C9" s="440">
        <f>C7*(1+C8)</f>
        <v>48672.737980000005</v>
      </c>
      <c r="D9" s="440">
        <f>D7*(1+D8)</f>
        <v>51927.597759000004</v>
      </c>
      <c r="E9" s="440">
        <f>E7*(1+E8)</f>
        <v>55901.009440169189</v>
      </c>
      <c r="F9" s="440">
        <f>F7*(1+F8)</f>
        <v>58104.036828943645</v>
      </c>
      <c r="G9" s="441">
        <f>G7*(1+G8)</f>
        <v>69404.259880547281</v>
      </c>
      <c r="H9" s="73"/>
      <c r="I9" s="12"/>
      <c r="J9" s="12"/>
      <c r="K9" s="12"/>
      <c r="L9" s="12"/>
      <c r="M9" s="12"/>
      <c r="N9" s="12"/>
      <c r="O9" s="12"/>
      <c r="P9" s="12"/>
    </row>
    <row r="10" spans="2:76" x14ac:dyDescent="0.35">
      <c r="B10" s="12"/>
      <c r="C10" s="74"/>
      <c r="D10" s="74"/>
      <c r="E10" s="71"/>
      <c r="F10" s="71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2:76" s="189" customFormat="1" ht="21.75" x14ac:dyDescent="0.4">
      <c r="B11" s="168" t="s">
        <v>341</v>
      </c>
      <c r="C11" s="179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</row>
    <row r="12" spans="2:76" ht="18.75" thickBot="1" x14ac:dyDescent="0.4">
      <c r="B12" s="12"/>
      <c r="C12" s="12"/>
      <c r="D12" s="12"/>
      <c r="E12" s="12"/>
      <c r="F12" s="12"/>
      <c r="G12" s="12"/>
      <c r="H12" s="12"/>
      <c r="I12" s="12"/>
      <c r="J12" s="12"/>
      <c r="O12" s="12"/>
      <c r="P12" s="12"/>
    </row>
    <row r="13" spans="2:76" ht="55.9" customHeight="1" x14ac:dyDescent="0.35">
      <c r="B13" s="447" t="s">
        <v>284</v>
      </c>
      <c r="C13" s="448" t="s">
        <v>3</v>
      </c>
      <c r="D13" s="448" t="s">
        <v>219</v>
      </c>
      <c r="E13" s="448" t="s">
        <v>298</v>
      </c>
      <c r="F13" s="448" t="s">
        <v>351</v>
      </c>
      <c r="G13" s="449" t="s">
        <v>424</v>
      </c>
      <c r="H13" s="75"/>
      <c r="I13" s="75"/>
      <c r="J13" s="12"/>
      <c r="O13" s="12"/>
      <c r="P13" s="12"/>
    </row>
    <row r="14" spans="2:76" x14ac:dyDescent="0.35">
      <c r="B14" s="450" t="s">
        <v>1</v>
      </c>
      <c r="C14" s="443" t="s">
        <v>4</v>
      </c>
      <c r="D14" s="444">
        <f>'1.12 Insumos (Factores)'!F12</f>
        <v>1</v>
      </c>
      <c r="E14" s="445">
        <f>'1.13 Insumos (Energia)'!H10</f>
        <v>15981.664939816519</v>
      </c>
      <c r="F14" s="446">
        <f>$C$9*0.3</f>
        <v>14601.821394000001</v>
      </c>
      <c r="G14" s="451">
        <f>F14/(E14+(E15*(D15/D14)))</f>
        <v>9.6128480684497142E-2</v>
      </c>
      <c r="H14" s="275"/>
      <c r="I14" s="276"/>
      <c r="J14" s="12"/>
      <c r="O14" s="12"/>
      <c r="P14" s="12"/>
    </row>
    <row r="15" spans="2:76" ht="18.75" thickBot="1" x14ac:dyDescent="0.4">
      <c r="B15" s="452" t="s">
        <v>2</v>
      </c>
      <c r="C15" s="453" t="s">
        <v>5</v>
      </c>
      <c r="D15" s="454">
        <f>'1.12 Insumos (Factores)'!F13</f>
        <v>0.55231143552311435</v>
      </c>
      <c r="E15" s="455">
        <f>'1.13 Insumos (Energia)'!H11</f>
        <v>246088.23918826613</v>
      </c>
      <c r="F15" s="456">
        <f>$C$9*0.3</f>
        <v>14601.821394000001</v>
      </c>
      <c r="G15" s="457">
        <f>F15/(E15+(E14*(D14/D15)))</f>
        <v>5.3092859161510582E-2</v>
      </c>
      <c r="H15" s="275"/>
      <c r="I15" s="276"/>
      <c r="J15" s="12"/>
      <c r="O15" s="12"/>
      <c r="P15" s="12"/>
    </row>
    <row r="16" spans="2:76" x14ac:dyDescent="0.35">
      <c r="B16" s="12"/>
      <c r="C16" s="12"/>
      <c r="D16" s="12"/>
      <c r="E16" s="76"/>
      <c r="F16" s="12"/>
      <c r="G16" s="12"/>
      <c r="H16" s="12"/>
      <c r="I16" s="12"/>
      <c r="J16" s="12"/>
      <c r="O16" s="12"/>
      <c r="P16" s="12"/>
    </row>
    <row r="17" spans="2:16" s="189" customFormat="1" ht="21.75" x14ac:dyDescent="0.4">
      <c r="B17" s="168" t="s">
        <v>342</v>
      </c>
      <c r="C17" s="179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</row>
    <row r="18" spans="2:16" s="24" customFormat="1" ht="19.5" thickBot="1" x14ac:dyDescent="0.4">
      <c r="B18" s="77"/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</row>
    <row r="19" spans="2:16" ht="55.9" customHeight="1" x14ac:dyDescent="0.35">
      <c r="B19" s="447" t="s">
        <v>284</v>
      </c>
      <c r="C19" s="448" t="s">
        <v>3</v>
      </c>
      <c r="D19" s="448" t="s">
        <v>219</v>
      </c>
      <c r="E19" s="448" t="s">
        <v>343</v>
      </c>
      <c r="F19" s="448" t="s">
        <v>348</v>
      </c>
      <c r="G19" s="449" t="s">
        <v>424</v>
      </c>
      <c r="H19" s="75"/>
      <c r="I19" s="75"/>
      <c r="J19" s="12"/>
      <c r="O19" s="12"/>
      <c r="P19" s="12"/>
    </row>
    <row r="20" spans="2:16" x14ac:dyDescent="0.35">
      <c r="B20" s="450" t="s">
        <v>1</v>
      </c>
      <c r="C20" s="443" t="s">
        <v>4</v>
      </c>
      <c r="D20" s="444">
        <f>'1.12 Insumos (Factores)'!F12</f>
        <v>1</v>
      </c>
      <c r="E20" s="445">
        <f>'1.13 Insumos (Energia)'!G24</f>
        <v>205074.78340000001</v>
      </c>
      <c r="F20" s="458">
        <f>$C$9*0.7</f>
        <v>34070.916585999999</v>
      </c>
      <c r="G20" s="451">
        <f>F20/(E20+(E21*(D21/D20)))</f>
        <v>0.1520912092857</v>
      </c>
      <c r="H20" s="275"/>
      <c r="I20" s="276"/>
      <c r="J20" s="12"/>
      <c r="O20" s="12"/>
      <c r="P20" s="12"/>
    </row>
    <row r="21" spans="2:16" ht="18.75" thickBot="1" x14ac:dyDescent="0.4">
      <c r="B21" s="452" t="s">
        <v>2</v>
      </c>
      <c r="C21" s="453" t="s">
        <v>5</v>
      </c>
      <c r="D21" s="454">
        <f>'1.12 Insumos (Factores)'!F28</f>
        <v>0.43907156673114117</v>
      </c>
      <c r="E21" s="455">
        <f>'1.13 Insumos (Energia)'!G25</f>
        <v>43140.029000000002</v>
      </c>
      <c r="F21" s="460">
        <f>$C$9*0.7</f>
        <v>34070.916585999999</v>
      </c>
      <c r="G21" s="457">
        <f>F21/(E21+(E20*(D20/D21)))</f>
        <v>6.6778925547106183E-2</v>
      </c>
      <c r="H21" s="275"/>
      <c r="I21" s="276"/>
      <c r="J21" s="12"/>
      <c r="O21" s="12"/>
      <c r="P21" s="12"/>
    </row>
    <row r="22" spans="2:16" x14ac:dyDescent="0.35">
      <c r="B22" s="12"/>
      <c r="C22" s="12"/>
      <c r="D22" s="12"/>
      <c r="E22" s="76"/>
      <c r="F22" s="12"/>
      <c r="G22" s="12"/>
      <c r="H22" s="12"/>
      <c r="I22" s="12"/>
      <c r="J22" s="12"/>
      <c r="O22" s="12"/>
      <c r="P22" s="12"/>
    </row>
    <row r="23" spans="2:16" s="189" customFormat="1" ht="21.75" x14ac:dyDescent="0.4">
      <c r="B23" s="168" t="s">
        <v>425</v>
      </c>
      <c r="C23" s="179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</row>
    <row r="24" spans="2:16" ht="18.75" thickBot="1" x14ac:dyDescent="0.4"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</row>
    <row r="25" spans="2:16" ht="55.9" customHeight="1" x14ac:dyDescent="0.35">
      <c r="B25" s="447" t="s">
        <v>284</v>
      </c>
      <c r="C25" s="448" t="s">
        <v>3</v>
      </c>
      <c r="D25" s="448" t="s">
        <v>218</v>
      </c>
      <c r="E25" s="448" t="s">
        <v>299</v>
      </c>
      <c r="F25" s="448" t="s">
        <v>349</v>
      </c>
      <c r="G25" s="449" t="s">
        <v>402</v>
      </c>
      <c r="H25" s="75" t="s">
        <v>214</v>
      </c>
      <c r="I25" s="75" t="s">
        <v>220</v>
      </c>
      <c r="J25" s="12"/>
      <c r="O25" s="12"/>
      <c r="P25" s="12"/>
    </row>
    <row r="26" spans="2:16" x14ac:dyDescent="0.35">
      <c r="B26" s="450" t="s">
        <v>1</v>
      </c>
      <c r="C26" s="443" t="s">
        <v>4</v>
      </c>
      <c r="D26" s="444">
        <f>'1.12 Insumos (Factores)'!F12</f>
        <v>1</v>
      </c>
      <c r="E26" s="445">
        <f>'1.13 Insumos (Energia)'!I10</f>
        <v>16365.224898372117</v>
      </c>
      <c r="F26" s="458">
        <f>$D$9*0.3</f>
        <v>15578.2793277</v>
      </c>
      <c r="G26" s="451">
        <f>F26/(E26+(E27*(D27/D26)))</f>
        <v>0.10015314152661518</v>
      </c>
      <c r="H26" s="275"/>
      <c r="I26" s="276"/>
      <c r="J26" s="73"/>
      <c r="O26" s="12"/>
      <c r="P26" s="12"/>
    </row>
    <row r="27" spans="2:16" ht="18.75" thickBot="1" x14ac:dyDescent="0.4">
      <c r="B27" s="452" t="s">
        <v>2</v>
      </c>
      <c r="C27" s="453" t="s">
        <v>5</v>
      </c>
      <c r="D27" s="454">
        <f>'1.12 Insumos (Factores)'!F13</f>
        <v>0.55231143552311435</v>
      </c>
      <c r="E27" s="455">
        <f>'1.13 Insumos (Energia)'!I11</f>
        <v>251994.35692878452</v>
      </c>
      <c r="F27" s="460">
        <f>$D$9*0.3</f>
        <v>15578.2793277</v>
      </c>
      <c r="G27" s="457">
        <f>F27/(E27+(E26*(D26/D27)))</f>
        <v>5.5315725368714458E-2</v>
      </c>
      <c r="H27" s="275"/>
      <c r="I27" s="276"/>
      <c r="J27" s="12"/>
      <c r="O27" s="12"/>
      <c r="P27" s="12"/>
    </row>
    <row r="28" spans="2:16" x14ac:dyDescent="0.35">
      <c r="B28" s="12"/>
      <c r="C28" s="12"/>
      <c r="D28" s="12"/>
      <c r="E28" s="76"/>
      <c r="F28" s="80"/>
      <c r="G28" s="12"/>
      <c r="H28" s="12"/>
      <c r="I28" s="12"/>
      <c r="J28" s="12"/>
      <c r="O28" s="12"/>
      <c r="P28" s="12"/>
    </row>
    <row r="29" spans="2:16" s="189" customFormat="1" ht="21.75" x14ac:dyDescent="0.4">
      <c r="B29" s="168" t="s">
        <v>426</v>
      </c>
      <c r="C29" s="179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</row>
    <row r="30" spans="2:16" s="24" customFormat="1" ht="19.5" thickBot="1" x14ac:dyDescent="0.4">
      <c r="B30" s="77"/>
      <c r="C30" s="7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  <row r="31" spans="2:16" ht="55.9" customHeight="1" x14ac:dyDescent="0.35">
      <c r="B31" s="447" t="s">
        <v>284</v>
      </c>
      <c r="C31" s="448" t="s">
        <v>3</v>
      </c>
      <c r="D31" s="448" t="s">
        <v>218</v>
      </c>
      <c r="E31" s="448" t="s">
        <v>300</v>
      </c>
      <c r="F31" s="448" t="s">
        <v>350</v>
      </c>
      <c r="G31" s="449" t="s">
        <v>402</v>
      </c>
      <c r="I31" s="75"/>
      <c r="J31" s="12"/>
      <c r="K31" s="14"/>
      <c r="L31" s="277"/>
      <c r="M31" s="14"/>
      <c r="N31" s="14"/>
      <c r="O31" s="12"/>
      <c r="P31" s="12"/>
    </row>
    <row r="32" spans="2:16" x14ac:dyDescent="0.35">
      <c r="B32" s="450" t="s">
        <v>1</v>
      </c>
      <c r="C32" s="443" t="s">
        <v>4</v>
      </c>
      <c r="D32" s="444">
        <f>'1.12 Insumos (Factores)'!F12</f>
        <v>1</v>
      </c>
      <c r="E32" s="445">
        <f>'1.13 Insumos (Energia)'!H24</f>
        <v>209996.57820160003</v>
      </c>
      <c r="F32" s="458">
        <f>$D$9*0.7</f>
        <v>36349.318431300002</v>
      </c>
      <c r="G32" s="451">
        <f>F32/(E32+(E33*(D33/D32)))</f>
        <v>0.15845889064385604</v>
      </c>
      <c r="H32" s="275"/>
      <c r="I32" s="276"/>
      <c r="J32" s="12"/>
      <c r="K32" s="14"/>
      <c r="L32" s="278"/>
      <c r="M32" s="14"/>
      <c r="N32" s="14"/>
      <c r="O32" s="12"/>
      <c r="P32" s="12"/>
    </row>
    <row r="33" spans="2:16" ht="18.75" thickBot="1" x14ac:dyDescent="0.4">
      <c r="B33" s="452" t="s">
        <v>2</v>
      </c>
      <c r="C33" s="453" t="s">
        <v>5</v>
      </c>
      <c r="D33" s="454">
        <f>'1.12 Insumos (Factores)'!F28</f>
        <v>0.43907156673114117</v>
      </c>
      <c r="E33" s="455">
        <f>'1.13 Insumos (Energia)'!H25</f>
        <v>44175.389696000006</v>
      </c>
      <c r="F33" s="460">
        <f>$D$9*0.7</f>
        <v>36349.318431300002</v>
      </c>
      <c r="G33" s="457">
        <f>F33/(E33+(E32*(D32/D33)))</f>
        <v>6.9574793377476435E-2</v>
      </c>
      <c r="H33" s="275"/>
      <c r="I33" s="276"/>
      <c r="J33" s="12"/>
      <c r="K33" s="14"/>
      <c r="L33" s="278"/>
      <c r="M33" s="14"/>
      <c r="N33" s="14"/>
      <c r="O33" s="12"/>
      <c r="P33" s="12"/>
    </row>
    <row r="34" spans="2:16" x14ac:dyDescent="0.35">
      <c r="B34" s="12"/>
      <c r="C34" s="12"/>
      <c r="D34" s="12"/>
      <c r="E34" s="76"/>
      <c r="F34" s="12"/>
      <c r="G34" s="12"/>
      <c r="H34" s="12"/>
      <c r="I34" s="12"/>
      <c r="J34" s="12"/>
      <c r="K34" s="14"/>
      <c r="L34" s="81"/>
      <c r="M34" s="14"/>
      <c r="N34" s="14"/>
      <c r="O34" s="12"/>
      <c r="P34" s="12"/>
    </row>
    <row r="35" spans="2:16" s="274" customFormat="1" ht="21.75" x14ac:dyDescent="0.4">
      <c r="B35" s="168" t="s">
        <v>427</v>
      </c>
      <c r="C35" s="168"/>
      <c r="D35" s="168"/>
      <c r="E35" s="168"/>
      <c r="F35" s="168"/>
      <c r="G35" s="168"/>
      <c r="H35" s="170"/>
      <c r="I35" s="170"/>
      <c r="J35" s="170"/>
      <c r="K35" s="170"/>
      <c r="L35" s="170"/>
      <c r="M35" s="170"/>
      <c r="N35" s="170"/>
      <c r="O35" s="170"/>
      <c r="P35" s="170"/>
    </row>
    <row r="36" spans="2:16" ht="18.75" thickBot="1" x14ac:dyDescent="0.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</row>
    <row r="37" spans="2:16" ht="55.9" customHeight="1" x14ac:dyDescent="0.35">
      <c r="B37" s="447" t="s">
        <v>284</v>
      </c>
      <c r="C37" s="448" t="s">
        <v>3</v>
      </c>
      <c r="D37" s="448" t="s">
        <v>359</v>
      </c>
      <c r="E37" s="448" t="s">
        <v>360</v>
      </c>
      <c r="F37" s="448" t="s">
        <v>374</v>
      </c>
      <c r="G37" s="449" t="s">
        <v>403</v>
      </c>
      <c r="H37" s="75"/>
      <c r="I37" s="75"/>
      <c r="J37" s="12"/>
      <c r="O37" s="12"/>
      <c r="P37" s="12"/>
    </row>
    <row r="38" spans="2:16" x14ac:dyDescent="0.35">
      <c r="B38" s="450" t="s">
        <v>1</v>
      </c>
      <c r="C38" s="443" t="s">
        <v>4</v>
      </c>
      <c r="D38" s="444">
        <f>+'1.12 Insumos (Factores)'!I12</f>
        <v>1</v>
      </c>
      <c r="E38" s="445">
        <f>'1.13 Insumos (Energia)'!J10</f>
        <v>16790.720745729792</v>
      </c>
      <c r="F38" s="458">
        <f>$E$9*0.3</f>
        <v>16770.302832050755</v>
      </c>
      <c r="G38" s="451">
        <f>F38/(E38+(E39*(D39/D38)))</f>
        <v>0.10508449317579469</v>
      </c>
      <c r="H38" s="275"/>
      <c r="I38" s="276"/>
      <c r="J38" s="12"/>
      <c r="O38" s="12"/>
      <c r="P38" s="12"/>
    </row>
    <row r="39" spans="2:16" ht="18.75" thickBot="1" x14ac:dyDescent="0.4">
      <c r="B39" s="452" t="s">
        <v>2</v>
      </c>
      <c r="C39" s="453" t="s">
        <v>5</v>
      </c>
      <c r="D39" s="454">
        <f>+'1.12 Insumos (Factores)'!I13</f>
        <v>0.55231143552311435</v>
      </c>
      <c r="E39" s="455">
        <f>'1.13 Insumos (Energia)'!J11</f>
        <v>258546.21020893293</v>
      </c>
      <c r="F39" s="460">
        <f>$E$9*0.3</f>
        <v>16770.302832050755</v>
      </c>
      <c r="G39" s="457">
        <f>F39/(E39+(E38*(D38/D39)))</f>
        <v>5.8039367277142082E-2</v>
      </c>
      <c r="H39" s="275"/>
      <c r="I39" s="276"/>
      <c r="J39" s="12"/>
      <c r="O39" s="12"/>
      <c r="P39" s="12"/>
    </row>
    <row r="40" spans="2:16" x14ac:dyDescent="0.35">
      <c r="B40" s="12"/>
      <c r="C40" s="12"/>
      <c r="D40" s="12"/>
      <c r="E40" s="76"/>
      <c r="F40" s="80"/>
      <c r="G40" s="12"/>
      <c r="H40" s="12"/>
      <c r="I40" s="12"/>
      <c r="J40" s="12"/>
      <c r="O40" s="12"/>
      <c r="P40" s="12"/>
    </row>
    <row r="41" spans="2:16" s="274" customFormat="1" ht="21.75" x14ac:dyDescent="0.4">
      <c r="B41" s="168" t="s">
        <v>428</v>
      </c>
      <c r="C41" s="168"/>
      <c r="D41" s="168"/>
      <c r="E41" s="168"/>
      <c r="F41" s="168"/>
      <c r="G41" s="168"/>
      <c r="H41" s="170"/>
      <c r="I41" s="170"/>
      <c r="J41" s="170"/>
      <c r="K41" s="170"/>
      <c r="L41" s="170"/>
      <c r="M41" s="170"/>
      <c r="N41" s="170"/>
      <c r="O41" s="170"/>
      <c r="P41" s="170"/>
    </row>
    <row r="42" spans="2:16" ht="19.5" thickBot="1" x14ac:dyDescent="0.4">
      <c r="B42" s="77"/>
      <c r="C42" s="78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P42" s="79"/>
    </row>
    <row r="43" spans="2:16" ht="55.9" customHeight="1" x14ac:dyDescent="0.35">
      <c r="B43" s="447" t="s">
        <v>284</v>
      </c>
      <c r="C43" s="448" t="s">
        <v>3</v>
      </c>
      <c r="D43" s="448" t="s">
        <v>359</v>
      </c>
      <c r="E43" s="448" t="s">
        <v>376</v>
      </c>
      <c r="F43" s="448" t="s">
        <v>375</v>
      </c>
      <c r="G43" s="449" t="s">
        <v>404</v>
      </c>
      <c r="H43" s="75"/>
      <c r="I43" s="75"/>
      <c r="J43" s="12"/>
      <c r="K43" s="14"/>
      <c r="L43" s="277"/>
      <c r="M43" s="14"/>
      <c r="N43" s="14"/>
      <c r="O43" s="12"/>
      <c r="P43" s="12"/>
    </row>
    <row r="44" spans="2:16" x14ac:dyDescent="0.35">
      <c r="B44" s="450" t="s">
        <v>1</v>
      </c>
      <c r="C44" s="443" t="s">
        <v>4</v>
      </c>
      <c r="D44" s="444">
        <f>+'1.12 Insumos (Factores)'!I27</f>
        <v>1</v>
      </c>
      <c r="E44" s="445">
        <f>'1.13 Insumos (Energia)'!I24</f>
        <v>215456.48923484163</v>
      </c>
      <c r="F44" s="458">
        <f>$E$9*0.7</f>
        <v>39130.706608118431</v>
      </c>
      <c r="G44" s="451">
        <f>F44/(E44+(E45*(D45/D44)))</f>
        <v>0.16626110732715479</v>
      </c>
      <c r="H44" s="275"/>
      <c r="I44" s="276"/>
      <c r="J44" s="12"/>
      <c r="K44" s="14"/>
      <c r="L44" s="278"/>
      <c r="M44" s="14"/>
      <c r="N44" s="14"/>
      <c r="O44" s="12"/>
      <c r="P44" s="12"/>
    </row>
    <row r="45" spans="2:16" ht="18.75" thickBot="1" x14ac:dyDescent="0.4">
      <c r="B45" s="452" t="s">
        <v>2</v>
      </c>
      <c r="C45" s="453" t="s">
        <v>5</v>
      </c>
      <c r="D45" s="454">
        <f>+'1.12 Insumos (Factores)'!I28</f>
        <v>0.43907156673114117</v>
      </c>
      <c r="E45" s="455">
        <f>'1.13 Insumos (Energia)'!I25</f>
        <v>45323.949828096003</v>
      </c>
      <c r="F45" s="460">
        <f>$E$9*0.7</f>
        <v>39130.706608118431</v>
      </c>
      <c r="G45" s="457">
        <f>F45/(E45+(E44*(D44/D45)))</f>
        <v>7.3000524880588266E-2</v>
      </c>
      <c r="H45" s="275"/>
      <c r="I45" s="276"/>
      <c r="J45" s="12"/>
      <c r="K45" s="14"/>
      <c r="L45" s="278"/>
      <c r="M45" s="14"/>
      <c r="N45" s="14"/>
      <c r="O45" s="12"/>
      <c r="P45" s="12"/>
    </row>
    <row r="46" spans="2:16" x14ac:dyDescent="0.35"/>
    <row r="47" spans="2:16" s="189" customFormat="1" ht="21.75" x14ac:dyDescent="0.4">
      <c r="B47" s="168" t="s">
        <v>429</v>
      </c>
      <c r="C47" s="168"/>
      <c r="D47" s="168"/>
      <c r="E47" s="168"/>
      <c r="F47" s="168"/>
      <c r="G47" s="168"/>
      <c r="H47" s="170"/>
      <c r="I47" s="170"/>
      <c r="J47" s="170"/>
      <c r="K47" s="170"/>
      <c r="L47" s="170"/>
      <c r="M47" s="170"/>
      <c r="N47" s="170"/>
      <c r="O47" s="170"/>
      <c r="P47" s="170"/>
    </row>
    <row r="48" spans="2:16" ht="18.75" thickBot="1" x14ac:dyDescent="0.4">
      <c r="B48" s="12"/>
      <c r="C48" s="12"/>
      <c r="D48" s="12"/>
      <c r="E48" s="12"/>
      <c r="F48" s="12"/>
      <c r="G48" s="12"/>
      <c r="H48" s="12"/>
      <c r="I48" s="12"/>
    </row>
    <row r="49" spans="2:16" ht="55.9" customHeight="1" x14ac:dyDescent="0.35">
      <c r="B49" s="447" t="s">
        <v>284</v>
      </c>
      <c r="C49" s="448" t="s">
        <v>3</v>
      </c>
      <c r="D49" s="448" t="s">
        <v>381</v>
      </c>
      <c r="E49" s="448" t="s">
        <v>380</v>
      </c>
      <c r="F49" s="448" t="s">
        <v>379</v>
      </c>
      <c r="G49" s="449" t="s">
        <v>410</v>
      </c>
      <c r="H49" s="75"/>
      <c r="I49" s="75"/>
    </row>
    <row r="50" spans="2:16" x14ac:dyDescent="0.35">
      <c r="B50" s="450" t="s">
        <v>1</v>
      </c>
      <c r="C50" s="443" t="s">
        <v>4</v>
      </c>
      <c r="D50" s="444">
        <f>+D38</f>
        <v>1</v>
      </c>
      <c r="E50" s="445">
        <f>'1.13 Insumos (Energia)'!K10</f>
        <v>17277.651647355953</v>
      </c>
      <c r="F50" s="458">
        <f>$F$9*0.3</f>
        <v>17431.211048683093</v>
      </c>
      <c r="G50" s="451">
        <f>F50/(E50+(E51*(D51/D50)))</f>
        <v>0.1061475355080666</v>
      </c>
      <c r="H50" s="279"/>
      <c r="I50" s="276"/>
    </row>
    <row r="51" spans="2:16" ht="18.75" thickBot="1" x14ac:dyDescent="0.4">
      <c r="B51" s="452" t="s">
        <v>2</v>
      </c>
      <c r="C51" s="453" t="s">
        <v>5</v>
      </c>
      <c r="D51" s="454">
        <f>+D39</f>
        <v>0.55231143552311435</v>
      </c>
      <c r="E51" s="455">
        <f>'1.13 Insumos (Energia)'!K11</f>
        <v>266044.05030499195</v>
      </c>
      <c r="F51" s="460">
        <f>$F$9*0.3</f>
        <v>17431.211048683093</v>
      </c>
      <c r="G51" s="457">
        <f>F51/(E51+(E50*(D50/D51)))</f>
        <v>5.8626497713701022E-2</v>
      </c>
      <c r="H51" s="280"/>
      <c r="I51" s="276"/>
    </row>
    <row r="52" spans="2:16" x14ac:dyDescent="0.35">
      <c r="B52" s="12"/>
      <c r="C52" s="12"/>
      <c r="D52" s="12"/>
      <c r="E52" s="76"/>
      <c r="F52" s="80"/>
      <c r="G52" s="12"/>
      <c r="H52" s="12"/>
      <c r="I52" s="12"/>
    </row>
    <row r="53" spans="2:16" s="189" customFormat="1" ht="21.75" x14ac:dyDescent="0.4">
      <c r="B53" s="168" t="s">
        <v>430</v>
      </c>
      <c r="C53" s="168"/>
      <c r="D53" s="168"/>
      <c r="E53" s="168"/>
      <c r="F53" s="168"/>
      <c r="G53" s="168"/>
      <c r="H53" s="170"/>
      <c r="I53" s="170"/>
      <c r="J53" s="170"/>
      <c r="K53" s="170"/>
      <c r="L53" s="170"/>
      <c r="M53" s="170"/>
      <c r="N53" s="170"/>
      <c r="O53" s="170"/>
      <c r="P53" s="170"/>
    </row>
    <row r="54" spans="2:16" ht="19.5" thickBot="1" x14ac:dyDescent="0.4">
      <c r="B54" s="77"/>
      <c r="C54" s="78"/>
      <c r="D54" s="79"/>
      <c r="E54" s="79"/>
      <c r="F54" s="79"/>
      <c r="G54" s="79"/>
      <c r="H54" s="83"/>
      <c r="I54" s="83"/>
    </row>
    <row r="55" spans="2:16" ht="55.9" customHeight="1" x14ac:dyDescent="0.35">
      <c r="B55" s="447" t="s">
        <v>284</v>
      </c>
      <c r="C55" s="448" t="s">
        <v>3</v>
      </c>
      <c r="D55" s="448" t="s">
        <v>381</v>
      </c>
      <c r="E55" s="448" t="s">
        <v>382</v>
      </c>
      <c r="F55" s="448" t="s">
        <v>383</v>
      </c>
      <c r="G55" s="449" t="s">
        <v>411</v>
      </c>
      <c r="H55" s="75"/>
      <c r="I55" s="75"/>
    </row>
    <row r="56" spans="2:16" x14ac:dyDescent="0.35">
      <c r="B56" s="450" t="s">
        <v>1</v>
      </c>
      <c r="C56" s="443" t="s">
        <v>4</v>
      </c>
      <c r="D56" s="444">
        <f>+D44</f>
        <v>1</v>
      </c>
      <c r="E56" s="445">
        <f>'1.13 Insumos (Energia)'!J24</f>
        <v>221704.72742265201</v>
      </c>
      <c r="F56" s="458">
        <f>$F$9*0.7</f>
        <v>40672.825780260551</v>
      </c>
      <c r="G56" s="451">
        <f>F56/(E56+(E57*(D57/D56)))</f>
        <v>0.16794301671223885</v>
      </c>
      <c r="H56" s="279"/>
      <c r="I56" s="276"/>
    </row>
    <row r="57" spans="2:16" ht="18.75" thickBot="1" x14ac:dyDescent="0.4">
      <c r="B57" s="452" t="s">
        <v>2</v>
      </c>
      <c r="C57" s="453" t="s">
        <v>5</v>
      </c>
      <c r="D57" s="454">
        <f>+D45</f>
        <v>0.43907156673114117</v>
      </c>
      <c r="E57" s="455">
        <f>'1.13 Insumos (Energia)'!J25</f>
        <v>46638.344373110784</v>
      </c>
      <c r="F57" s="460">
        <f>$F$9*0.7</f>
        <v>40672.825780260551</v>
      </c>
      <c r="G57" s="457">
        <f>F57/(E57+(E56*(D56/D57)))</f>
        <v>7.3739003469396935E-2</v>
      </c>
      <c r="H57" s="280"/>
      <c r="I57" s="276"/>
    </row>
    <row r="58" spans="2:16" x14ac:dyDescent="0.35">
      <c r="H58" s="82"/>
      <c r="I58" s="82"/>
    </row>
    <row r="59" spans="2:16" ht="21.75" x14ac:dyDescent="0.35">
      <c r="B59" s="294" t="s">
        <v>552</v>
      </c>
      <c r="C59" s="294"/>
      <c r="D59" s="294"/>
      <c r="E59" s="294"/>
      <c r="F59" s="294"/>
      <c r="G59" s="294"/>
      <c r="H59" s="170"/>
      <c r="I59" s="170"/>
      <c r="J59" s="170"/>
      <c r="K59" s="170"/>
      <c r="L59" s="170"/>
      <c r="M59" s="170"/>
      <c r="N59" s="170"/>
      <c r="O59" s="170"/>
      <c r="P59" s="170"/>
    </row>
    <row r="60" spans="2:16" ht="18.75" thickBot="1" x14ac:dyDescent="0.4">
      <c r="B60" s="12"/>
      <c r="C60" s="12"/>
      <c r="D60" s="12"/>
      <c r="E60" s="12"/>
      <c r="F60" s="12"/>
      <c r="G60" s="12"/>
      <c r="H60" s="12"/>
      <c r="I60" s="12"/>
    </row>
    <row r="61" spans="2:16" ht="54" x14ac:dyDescent="0.35">
      <c r="B61" s="447" t="s">
        <v>284</v>
      </c>
      <c r="C61" s="448" t="s">
        <v>3</v>
      </c>
      <c r="D61" s="448" t="s">
        <v>611</v>
      </c>
      <c r="E61" s="448" t="s">
        <v>612</v>
      </c>
      <c r="F61" s="448" t="s">
        <v>614</v>
      </c>
      <c r="G61" s="449" t="s">
        <v>616</v>
      </c>
      <c r="H61" s="75"/>
      <c r="I61" s="75"/>
    </row>
    <row r="62" spans="2:16" x14ac:dyDescent="0.35">
      <c r="B62" s="450" t="s">
        <v>1</v>
      </c>
      <c r="C62" s="443" t="s">
        <v>4</v>
      </c>
      <c r="D62" s="444">
        <f>+D50</f>
        <v>1</v>
      </c>
      <c r="E62" s="445">
        <f>'1.14 Insumos (Energia) 2021'!F9</f>
        <v>50571.302836264775</v>
      </c>
      <c r="F62" s="458">
        <f>$G$9*0.3</f>
        <v>20821.277964164183</v>
      </c>
      <c r="G62" s="459">
        <f>F62/(E62+(E63*(D63/D62)))</f>
        <v>0.10471554942523906</v>
      </c>
      <c r="H62" s="279"/>
      <c r="I62" s="276"/>
    </row>
    <row r="63" spans="2:16" ht="18.75" thickBot="1" x14ac:dyDescent="0.4">
      <c r="B63" s="452" t="s">
        <v>2</v>
      </c>
      <c r="C63" s="453" t="s">
        <v>5</v>
      </c>
      <c r="D63" s="454">
        <f>+D51</f>
        <v>0.55231143552311435</v>
      </c>
      <c r="E63" s="455">
        <f>'1.14 Insumos (Energia) 2021'!F10</f>
        <v>268444.99634732952</v>
      </c>
      <c r="F63" s="460">
        <f>$G$9*0.3</f>
        <v>20821.277964164183</v>
      </c>
      <c r="G63" s="461">
        <f>F63/(E63+(E62*(D62/D63)))</f>
        <v>5.7835595424645413E-2</v>
      </c>
      <c r="H63" s="279"/>
      <c r="I63" s="276"/>
    </row>
    <row r="64" spans="2:16" x14ac:dyDescent="0.35">
      <c r="B64" s="12"/>
      <c r="C64" s="12"/>
      <c r="D64" s="12"/>
      <c r="E64" s="76"/>
      <c r="F64" s="80"/>
      <c r="G64" s="12"/>
      <c r="H64" s="12"/>
      <c r="I64" s="12"/>
    </row>
    <row r="65" spans="2:16" ht="21.75" x14ac:dyDescent="0.35">
      <c r="B65" s="294" t="s">
        <v>553</v>
      </c>
      <c r="C65" s="294"/>
      <c r="D65" s="294"/>
      <c r="E65" s="294"/>
      <c r="F65" s="294"/>
      <c r="G65" s="294"/>
      <c r="H65" s="170"/>
      <c r="I65" s="170"/>
      <c r="J65" s="170"/>
      <c r="K65" s="170"/>
      <c r="L65" s="170"/>
      <c r="M65" s="170"/>
      <c r="N65" s="170"/>
      <c r="O65" s="170"/>
      <c r="P65" s="170"/>
    </row>
    <row r="66" spans="2:16" ht="19.5" thickBot="1" x14ac:dyDescent="0.4">
      <c r="B66" s="77"/>
      <c r="C66" s="78"/>
      <c r="D66" s="79"/>
      <c r="E66" s="79"/>
      <c r="F66" s="79"/>
      <c r="G66" s="79"/>
      <c r="H66" s="83"/>
      <c r="I66" s="83"/>
    </row>
    <row r="67" spans="2:16" ht="54" x14ac:dyDescent="0.35">
      <c r="B67" s="447" t="s">
        <v>284</v>
      </c>
      <c r="C67" s="448" t="s">
        <v>3</v>
      </c>
      <c r="D67" s="448" t="s">
        <v>611</v>
      </c>
      <c r="E67" s="448" t="s">
        <v>613</v>
      </c>
      <c r="F67" s="448" t="s">
        <v>615</v>
      </c>
      <c r="G67" s="449" t="s">
        <v>616</v>
      </c>
      <c r="H67" s="75"/>
      <c r="I67" s="75"/>
    </row>
    <row r="68" spans="2:16" x14ac:dyDescent="0.35">
      <c r="B68" s="450" t="s">
        <v>1</v>
      </c>
      <c r="C68" s="443" t="s">
        <v>4</v>
      </c>
      <c r="D68" s="444">
        <f>+D56</f>
        <v>1</v>
      </c>
      <c r="E68" s="445">
        <f>'1.14 Insumos (Energia) 2021'!F15</f>
        <v>269824.49201594858</v>
      </c>
      <c r="F68" s="458">
        <f>$G$9*0.7</f>
        <v>48582.981916383091</v>
      </c>
      <c r="G68" s="459">
        <f>F68/(E68+(E69*(D69/D68)))</f>
        <v>0.173674278931681</v>
      </c>
      <c r="H68" s="279"/>
      <c r="I68" s="276"/>
    </row>
    <row r="69" spans="2:16" ht="18.75" thickBot="1" x14ac:dyDescent="0.4">
      <c r="B69" s="452" t="s">
        <v>2</v>
      </c>
      <c r="C69" s="453" t="s">
        <v>5</v>
      </c>
      <c r="D69" s="454">
        <f>+D57</f>
        <v>0.43907156673114117</v>
      </c>
      <c r="E69" s="455">
        <f>'1.14 Insumos (Energia) 2021'!F16</f>
        <v>22574.23048330388</v>
      </c>
      <c r="F69" s="460">
        <f>$G$9*0.7</f>
        <v>48582.981916383091</v>
      </c>
      <c r="G69" s="461">
        <f>F69/(E69+(E68*(D68/D69)))</f>
        <v>7.6255437751434382E-2</v>
      </c>
      <c r="H69" s="279"/>
      <c r="I69" s="276"/>
    </row>
    <row r="70" spans="2:16" x14ac:dyDescent="0.35">
      <c r="I70" s="85"/>
    </row>
    <row r="71" spans="2:16" x14ac:dyDescent="0.35">
      <c r="H71" s="85"/>
      <c r="I71" s="85"/>
    </row>
    <row r="72" spans="2:16" hidden="1" x14ac:dyDescent="0.35">
      <c r="H72" s="85"/>
      <c r="I72" s="85"/>
    </row>
    <row r="73" spans="2:16" hidden="1" x14ac:dyDescent="0.35">
      <c r="I73" s="85"/>
    </row>
    <row r="74" spans="2:16" hidden="1" x14ac:dyDescent="0.35">
      <c r="I74" s="86"/>
    </row>
    <row r="75" spans="2:16" hidden="1" x14ac:dyDescent="0.35">
      <c r="I75" s="86"/>
    </row>
  </sheetData>
  <mergeCells count="1">
    <mergeCell ref="B5:G5"/>
  </mergeCells>
  <hyperlinks>
    <hyperlink ref="P2" location="Contenido!A1" display="regresar" xr:uid="{00000000-0004-0000-12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Contenido</vt:lpstr>
      <vt:lpstr>1.1 AUX 1 Insumos (IR)</vt:lpstr>
      <vt:lpstr>1.2 AUX 2 Insumos (IR) </vt:lpstr>
      <vt:lpstr>1.3 AUX 3 Insumos (IR)</vt:lpstr>
      <vt:lpstr>1.4 ICC</vt:lpstr>
      <vt:lpstr>1.5 Tasa de Retorno</vt:lpstr>
      <vt:lpstr>1.6 INPP</vt:lpstr>
      <vt:lpstr>1.7 INPP NB</vt:lpstr>
      <vt:lpstr>1.8 Aportaciones</vt:lpstr>
      <vt:lpstr>1.9 Inversiones 2021</vt:lpstr>
      <vt:lpstr>1.10 Insumos (IR)</vt:lpstr>
      <vt:lpstr>1.11 Insumos (IR) 2021</vt:lpstr>
      <vt:lpstr>1.12 Insumos (Factores)</vt:lpstr>
      <vt:lpstr>1.13 Insumos (Energia)</vt:lpstr>
      <vt:lpstr>1.14 Insumos (Energia) 2021</vt:lpstr>
      <vt:lpstr>2.1 AUX Act Tarifas</vt:lpstr>
      <vt:lpstr>2.2 AUX Act Tarifas NB</vt:lpstr>
      <vt:lpstr>3.1 Cal.Tarifas</vt:lpstr>
      <vt:lpstr>3.2 Actualizacion Tarifas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</dc:creator>
  <cp:lastModifiedBy>DGAEEIE</cp:lastModifiedBy>
  <dcterms:created xsi:type="dcterms:W3CDTF">2016-06-03T15:04:04Z</dcterms:created>
  <dcterms:modified xsi:type="dcterms:W3CDTF">2021-12-08T17:17:14Z</dcterms:modified>
</cp:coreProperties>
</file>